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35" windowWidth="20055" windowHeight="7170"/>
  </bookViews>
  <sheets>
    <sheet name="Biểu 3 Q3" sheetId="1" r:id="rId1"/>
  </sheets>
  <externalReferences>
    <externalReference r:id="rId2"/>
    <externalReference r:id="rId3"/>
    <externalReference r:id="rId4"/>
    <externalReference r:id="rId5"/>
  </externalReferences>
  <definedNames>
    <definedName name="_xlnm.Print_Titles" localSheetId="0">'Biểu 3 Q3'!#REF!</definedName>
  </definedNames>
  <calcPr calcId="124519"/>
</workbook>
</file>

<file path=xl/calcChain.xml><?xml version="1.0" encoding="utf-8"?>
<calcChain xmlns="http://schemas.openxmlformats.org/spreadsheetml/2006/main">
  <c r="D68" i="1"/>
  <c r="C60"/>
  <c r="D59"/>
  <c r="E59" s="1"/>
  <c r="C59"/>
  <c r="C58"/>
  <c r="D57"/>
  <c r="F57" s="1"/>
  <c r="C57"/>
  <c r="D56"/>
  <c r="E56" s="1"/>
  <c r="C56"/>
  <c r="D55"/>
  <c r="C55"/>
  <c r="E55" s="1"/>
  <c r="F54"/>
  <c r="D54"/>
  <c r="C54"/>
  <c r="E54" s="1"/>
  <c r="E53"/>
  <c r="D53"/>
  <c r="C53"/>
  <c r="F52"/>
  <c r="E52"/>
  <c r="D52"/>
  <c r="C52"/>
  <c r="C51"/>
  <c r="E51" s="1"/>
  <c r="D50"/>
  <c r="E50" s="1"/>
  <c r="C50"/>
  <c r="D49"/>
  <c r="E49" s="1"/>
  <c r="C49"/>
  <c r="D48"/>
  <c r="E48" s="1"/>
  <c r="C48"/>
  <c r="D47"/>
  <c r="E47" s="1"/>
  <c r="C47"/>
  <c r="F46"/>
  <c r="D45"/>
  <c r="E45" s="1"/>
  <c r="C45"/>
  <c r="C44"/>
  <c r="E44" s="1"/>
  <c r="E43"/>
  <c r="D43"/>
  <c r="C43"/>
  <c r="F42"/>
  <c r="E42"/>
  <c r="D42"/>
  <c r="C42"/>
  <c r="D41"/>
  <c r="C41"/>
  <c r="D40"/>
  <c r="E40" s="1"/>
  <c r="C40"/>
  <c r="C39"/>
  <c r="C38" s="1"/>
  <c r="C37" s="1"/>
  <c r="E31"/>
  <c r="D31"/>
  <c r="D30"/>
  <c r="E30" s="1"/>
  <c r="C30"/>
  <c r="D29"/>
  <c r="D28"/>
  <c r="E28" s="1"/>
  <c r="E27"/>
  <c r="D27"/>
  <c r="C26"/>
  <c r="C25"/>
  <c r="C24" s="1"/>
  <c r="E22"/>
  <c r="E21"/>
  <c r="C21"/>
  <c r="E20"/>
  <c r="E19"/>
  <c r="E18"/>
  <c r="C18"/>
  <c r="D17"/>
  <c r="E17" s="1"/>
  <c r="E16" s="1"/>
  <c r="E15" s="1"/>
  <c r="C17"/>
  <c r="C16"/>
  <c r="C15" s="1"/>
  <c r="A3"/>
  <c r="A2"/>
  <c r="F40" l="1"/>
  <c r="F47"/>
  <c r="F48"/>
  <c r="F49"/>
  <c r="F50"/>
  <c r="F56"/>
  <c r="D58"/>
  <c r="F45"/>
  <c r="F59"/>
  <c r="D26"/>
  <c r="D16"/>
  <c r="D15" s="1"/>
  <c r="D39"/>
  <c r="E58" l="1"/>
  <c r="F58"/>
  <c r="D38"/>
  <c r="E39"/>
  <c r="F39"/>
  <c r="E26"/>
  <c r="D25"/>
  <c r="E25" l="1"/>
  <c r="D24"/>
  <c r="E24" s="1"/>
  <c r="D37"/>
  <c r="E38"/>
  <c r="F38"/>
  <c r="E37" l="1"/>
  <c r="F37"/>
</calcChain>
</file>

<file path=xl/comments1.xml><?xml version="1.0" encoding="utf-8"?>
<comments xmlns="http://schemas.openxmlformats.org/spreadsheetml/2006/main">
  <authors>
    <author>Mr:Le Minh Khai</author>
  </authors>
  <commentList>
    <comment ref="B41" authorId="0">
      <text>
        <r>
          <rPr>
            <b/>
            <sz val="8"/>
            <color indexed="81"/>
            <rFont val="Tahoma"/>
            <family val="2"/>
          </rPr>
          <t>Mr:Le Minh Khai:</t>
        </r>
        <r>
          <rPr>
            <sz val="8"/>
            <color indexed="81"/>
            <rFont val="Tahoma"/>
            <family val="2"/>
          </rPr>
          <t xml:space="preserve">
</t>
        </r>
      </text>
    </comment>
  </commentList>
</comments>
</file>

<file path=xl/sharedStrings.xml><?xml version="1.0" encoding="utf-8"?>
<sst xmlns="http://schemas.openxmlformats.org/spreadsheetml/2006/main" count="75" uniqueCount="61">
  <si>
    <t>Biểu 03</t>
  </si>
  <si>
    <t>CỘNG HÒA XÃ HỘI CHỦ NGHĨA VIỆT NAM</t>
  </si>
  <si>
    <t>Độc lập - Tự do - Hạnh phúc</t>
  </si>
  <si>
    <t>Đông Triều, ngày 05 tháng 10 năm 2021</t>
  </si>
  <si>
    <t>CÔNG KHAI THỰC HIỆN DỰ TOÁN THU- CHI NGÂN SÁCH QUÝ III NĂM 2021</t>
  </si>
  <si>
    <t xml:space="preserve">         Căn cứ Nghị định số 163/2016/NĐ-CP ngày 21 tháng 12 năm 2016 của Chính phủ quy định chi tiết thi hành một số điều của Luật Ngân sách nhà nước;</t>
  </si>
  <si>
    <t xml:space="preserve">         Căn cứ Thông tư số 90/2018/TT-BTC ngày  28 tháng 9 năm 2018 của Bộ Tài chính sửa đổi, bổ sung một số điều của Thông tư số 61/2017/TT-BTC ngày 15/6/2017 của Bộ Tài chính hướng dẫn về công khai ngân sách đối với các đơn vị dự toán ngân sách, các tổ chức được ngân sách nhà nước hỗ trợ</t>
  </si>
  <si>
    <t xml:space="preserve">        Căn cứ Quyết định giao ngân sách số 182/QĐ-PGD ngày 24/12/2020 của phòng giáo dục và đào tạo thị xã Đông Triều</t>
  </si>
  <si>
    <t xml:space="preserve">         Trường THCS Hồng Thái Tây công khai tình hình thực hiện dự toán thu-chi ngân sách quý III năm 2021 như sau:</t>
  </si>
  <si>
    <t>ĐV tính:  đồng</t>
  </si>
  <si>
    <t xml:space="preserve">Số 
TT </t>
  </si>
  <si>
    <t>Nội dung</t>
  </si>
  <si>
    <t>Dự toán đầu năm 2021</t>
  </si>
  <si>
    <t>Thực hiện quý III năm 2021</t>
  </si>
  <si>
    <t>Thực hiện quý III/Dự toán năm (tỷ lệ %)</t>
  </si>
  <si>
    <t>Thực hiện quý III nay so với cùng kỳ năm trước (tỷ lệ %)</t>
  </si>
  <si>
    <t>A</t>
  </si>
  <si>
    <t>Tổng số thu, chi, nộp ngân sách phí, lệ phí</t>
  </si>
  <si>
    <t>I</t>
  </si>
  <si>
    <t xml:space="preserve"> Số thu phí, lệ phí</t>
  </si>
  <si>
    <t>Học phí</t>
  </si>
  <si>
    <t>Chi thanh toán cho cá nhân</t>
  </si>
  <si>
    <t>Mục 6000: Tiền lương</t>
  </si>
  <si>
    <t>Mục 6100: Phụ cấp lương</t>
  </si>
  <si>
    <t>Chi nghiệp vụ chuyên môn</t>
  </si>
  <si>
    <t xml:space="preserve"> Mục 6750: Chi phí thuê mướn</t>
  </si>
  <si>
    <t>Mục 6299: tiền nước</t>
  </si>
  <si>
    <t>II</t>
  </si>
  <si>
    <t>Chi từ nguồn thu phí được để lại</t>
  </si>
  <si>
    <t>Mục 6449: Thanh toán khác cho cá nhân</t>
  </si>
  <si>
    <t>Mục 7049: Chi khác</t>
  </si>
  <si>
    <t>Mục 6599: Vật tư VP</t>
  </si>
  <si>
    <t>III</t>
  </si>
  <si>
    <t xml:space="preserve"> Số phí, lệ phí nộp ngân sách nhà nước</t>
  </si>
  <si>
    <t>B</t>
  </si>
  <si>
    <t>Dự toán chi ngân sách nhà nước</t>
  </si>
  <si>
    <t>Nguồn ngân sách trong nước</t>
  </si>
  <si>
    <t>Chia tỷ lệ % ở cột cùng kỳ ở phần I;1.1;1;2;3;1.2 nhé</t>
  </si>
  <si>
    <t>1.1</t>
  </si>
  <si>
    <t xml:space="preserve"> Kinh phí thực hiện chế độ tự chủ </t>
  </si>
  <si>
    <t>Mục 6050: Tiền công trả cho vị trí lao động thường xuyên theo hợp đồng</t>
  </si>
  <si>
    <t>-</t>
  </si>
  <si>
    <t>Mục 6200: Tiền thưởng</t>
  </si>
  <si>
    <t>Mục 6250: Phúc lợi tập thể</t>
  </si>
  <si>
    <t>Mục 6300: Các khoản đóng góp</t>
  </si>
  <si>
    <t>Các khoản thanh toán khác cho cá nhân</t>
  </si>
  <si>
    <t xml:space="preserve"> Mục 6500: Thanh toán dịch vụ công cộng</t>
  </si>
  <si>
    <t xml:space="preserve"> Mục 6550: Vật tư văn phòng</t>
  </si>
  <si>
    <t xml:space="preserve"> Mục 6600: Thông tin tuyên truyền liên lạc</t>
  </si>
  <si>
    <t xml:space="preserve"> Mục 6650: Hội nghị</t>
  </si>
  <si>
    <t xml:space="preserve"> Mục 6700: Công tác phí</t>
  </si>
  <si>
    <t xml:space="preserve"> Mục 6900: Sửa chữa, duy tu tài sản phục vụ công tác chuyên môn và các công trình cơ sở hạ tầng.</t>
  </si>
  <si>
    <t>Mục 6950: Mua sắm tài sản phục vụ công tác chuyên môn</t>
  </si>
  <si>
    <t xml:space="preserve"> Mục 7000: Chí phí nghiệp vụ chuyên môn của từng ngành</t>
  </si>
  <si>
    <t>Mục 7050: Mua sắm tài sản vô hình</t>
  </si>
  <si>
    <t>Các khoản chi khác</t>
  </si>
  <si>
    <t>Mục 7750: Chi khác</t>
  </si>
  <si>
    <t>1.2</t>
  </si>
  <si>
    <t xml:space="preserve"> Kinh phí thực hiện chế độ không tự chủ </t>
  </si>
  <si>
    <r>
      <t xml:space="preserve"> Mục 6900:</t>
    </r>
    <r>
      <rPr>
        <b/>
        <sz val="11"/>
        <rFont val="Times New Roman"/>
        <family val="1"/>
      </rPr>
      <t xml:space="preserve"> </t>
    </r>
    <r>
      <rPr>
        <sz val="11"/>
        <rFont val="Times New Roman"/>
        <family val="1"/>
      </rPr>
      <t>Sửa chữa, duy tu tài sản phục vụ công tác chuyên môn và các công trình cơ sở hạ tầng.</t>
    </r>
  </si>
  <si>
    <t>HIỆU TRƯỞNG</t>
  </si>
</sst>
</file>

<file path=xl/styles.xml><?xml version="1.0" encoding="utf-8"?>
<styleSheet xmlns="http://schemas.openxmlformats.org/spreadsheetml/2006/main">
  <numFmts count="3">
    <numFmt numFmtId="43" formatCode="_(* #,##0.00_);_(* \(#,##0.00\);_(* &quot;-&quot;??_);_(@_)"/>
    <numFmt numFmtId="164" formatCode="_(* #,##0_);_(* \(#,##0\);_(* &quot;-&quot;??_);_(@_)"/>
    <numFmt numFmtId="165" formatCode="_(* #,##0.000_);_(* \(#,##0.000\);_(* &quot;-&quot;??_);_(@_)"/>
  </numFmts>
  <fonts count="48">
    <font>
      <sz val="11"/>
      <color theme="1"/>
      <name val="Calibri"/>
      <family val="2"/>
      <charset val="163"/>
      <scheme val="minor"/>
    </font>
    <font>
      <sz val="11"/>
      <color theme="1"/>
      <name val="Calibri"/>
      <family val="2"/>
      <charset val="163"/>
      <scheme val="minor"/>
    </font>
    <font>
      <sz val="14"/>
      <color theme="1"/>
      <name val="Cambria"/>
      <family val="1"/>
      <charset val="163"/>
      <scheme val="major"/>
    </font>
    <font>
      <sz val="10"/>
      <color theme="1"/>
      <name val="Cambria"/>
      <family val="1"/>
      <charset val="163"/>
      <scheme val="major"/>
    </font>
    <font>
      <sz val="10"/>
      <color theme="1"/>
      <name val="Times New Roman"/>
      <family val="1"/>
    </font>
    <font>
      <b/>
      <sz val="10"/>
      <color theme="1"/>
      <name val="Times New Roman"/>
      <family val="1"/>
      <charset val="163"/>
    </font>
    <font>
      <sz val="12"/>
      <color theme="1"/>
      <name val="Times New Roman"/>
      <family val="1"/>
      <charset val="163"/>
    </font>
    <font>
      <b/>
      <sz val="12"/>
      <color theme="1"/>
      <name val="Times New Roman"/>
      <family val="1"/>
      <charset val="163"/>
    </font>
    <font>
      <b/>
      <i/>
      <sz val="10"/>
      <color theme="1"/>
      <name val="Times New Roman"/>
      <family val="1"/>
      <charset val="163"/>
    </font>
    <font>
      <i/>
      <sz val="10"/>
      <color theme="1"/>
      <name val="Times New Roman"/>
      <family val="1"/>
      <charset val="163"/>
    </font>
    <font>
      <b/>
      <sz val="11"/>
      <color theme="1"/>
      <name val="Times New Roman"/>
      <family val="1"/>
      <charset val="163"/>
    </font>
    <font>
      <i/>
      <sz val="13"/>
      <color theme="1"/>
      <name val="Times New Roman"/>
      <family val="1"/>
    </font>
    <font>
      <sz val="10"/>
      <color theme="1"/>
      <name val="Times New Roman"/>
      <family val="1"/>
      <charset val="163"/>
    </font>
    <font>
      <b/>
      <sz val="11"/>
      <color theme="1"/>
      <name val="Cambria"/>
      <family val="1"/>
      <charset val="163"/>
      <scheme val="major"/>
    </font>
    <font>
      <b/>
      <sz val="12"/>
      <name val="Times New Roman"/>
      <family val="1"/>
    </font>
    <font>
      <sz val="11"/>
      <color theme="1"/>
      <name val="Times New Roman"/>
      <family val="1"/>
      <charset val="163"/>
    </font>
    <font>
      <sz val="12"/>
      <name val="Times New Roman"/>
      <family val="1"/>
    </font>
    <font>
      <sz val="11"/>
      <color theme="1"/>
      <name val="Cambria"/>
      <family val="1"/>
      <charset val="163"/>
      <scheme val="major"/>
    </font>
    <font>
      <b/>
      <sz val="10"/>
      <color theme="1"/>
      <name val="Times New Roman"/>
      <family val="1"/>
    </font>
    <font>
      <sz val="9"/>
      <color indexed="8"/>
      <name val="Times New Roman"/>
      <family val="1"/>
    </font>
    <font>
      <b/>
      <u/>
      <sz val="11"/>
      <color theme="1"/>
      <name val="Times New Roman"/>
      <family val="1"/>
      <charset val="163"/>
    </font>
    <font>
      <b/>
      <u/>
      <sz val="10"/>
      <color theme="1"/>
      <name val="Times New Roman"/>
      <family val="1"/>
    </font>
    <font>
      <b/>
      <u/>
      <sz val="10"/>
      <color theme="1"/>
      <name val="Times New Roman"/>
      <family val="1"/>
      <charset val="163"/>
    </font>
    <font>
      <b/>
      <u/>
      <sz val="11"/>
      <color theme="1"/>
      <name val="Cambria"/>
      <family val="1"/>
      <charset val="163"/>
      <scheme val="major"/>
    </font>
    <font>
      <b/>
      <u/>
      <sz val="11"/>
      <name val="Times New Roman"/>
      <family val="1"/>
    </font>
    <font>
      <b/>
      <u/>
      <sz val="10"/>
      <name val="Times New Roman"/>
      <family val="1"/>
    </font>
    <font>
      <b/>
      <u/>
      <sz val="11"/>
      <color theme="1"/>
      <name val="Times New Roman"/>
      <family val="1"/>
    </font>
    <font>
      <sz val="11"/>
      <name val="Times New Roman"/>
      <family val="1"/>
    </font>
    <font>
      <sz val="10"/>
      <name val="Times New Roman"/>
      <family val="1"/>
    </font>
    <font>
      <sz val="11"/>
      <color theme="1"/>
      <name val="Times New Roman"/>
      <family val="1"/>
    </font>
    <font>
      <sz val="10"/>
      <color indexed="8"/>
      <name val="Times New Roman"/>
      <family val="1"/>
    </font>
    <font>
      <sz val="11"/>
      <color indexed="8"/>
      <name val="Times New Roman"/>
      <family val="1"/>
    </font>
    <font>
      <b/>
      <u/>
      <sz val="12"/>
      <name val="Times New Roman"/>
      <family val="1"/>
    </font>
    <font>
      <b/>
      <u/>
      <sz val="10"/>
      <color indexed="8"/>
      <name val="Times New Roman"/>
      <family val="1"/>
    </font>
    <font>
      <b/>
      <sz val="11"/>
      <color theme="1"/>
      <name val="Times New Roman"/>
      <family val="1"/>
    </font>
    <font>
      <b/>
      <sz val="10"/>
      <name val="Times New Roman"/>
      <family val="1"/>
    </font>
    <font>
      <b/>
      <i/>
      <sz val="11"/>
      <color theme="1"/>
      <name val="Times New Roman"/>
      <family val="1"/>
    </font>
    <font>
      <b/>
      <sz val="11"/>
      <name val="Times New Roman"/>
      <family val="1"/>
    </font>
    <font>
      <sz val="10"/>
      <name val="Times New Roman"/>
      <family val="1"/>
      <charset val="163"/>
    </font>
    <font>
      <i/>
      <sz val="10"/>
      <color theme="1"/>
      <name val="Times New Roman"/>
      <family val="1"/>
    </font>
    <font>
      <b/>
      <sz val="10"/>
      <color theme="1"/>
      <name val="Cambria"/>
      <family val="1"/>
      <charset val="163"/>
      <scheme val="major"/>
    </font>
    <font>
      <i/>
      <sz val="10"/>
      <color theme="1"/>
      <name val="Cambria"/>
      <family val="1"/>
      <charset val="163"/>
      <scheme val="major"/>
    </font>
    <font>
      <b/>
      <sz val="10"/>
      <color theme="1"/>
      <name val="Cambria"/>
      <family val="1"/>
      <scheme val="major"/>
    </font>
    <font>
      <b/>
      <sz val="8"/>
      <color indexed="81"/>
      <name val="Tahoma"/>
      <family val="2"/>
    </font>
    <font>
      <sz val="8"/>
      <color indexed="81"/>
      <name val="Tahoma"/>
      <family val="2"/>
    </font>
    <font>
      <sz val="10"/>
      <name val="Arial"/>
      <family val="2"/>
    </font>
    <font>
      <sz val="8"/>
      <color indexed="8"/>
      <name val="Arial"/>
      <family val="2"/>
    </font>
    <font>
      <sz val="11"/>
      <color indexed="9"/>
      <name val="Arial"/>
      <family val="2"/>
    </font>
  </fonts>
  <fills count="3">
    <fill>
      <patternFill patternType="none"/>
    </fill>
    <fill>
      <patternFill patternType="gray125"/>
    </fill>
    <fill>
      <patternFill patternType="solid">
        <fgColor indexed="9"/>
        <bgColor indexed="0"/>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s>
  <cellStyleXfs count="7">
    <xf numFmtId="0" fontId="0" fillId="0" borderId="0"/>
    <xf numFmtId="43" fontId="1" fillId="0" borderId="0" applyFont="0" applyFill="0" applyBorder="0" applyAlignment="0" applyProtection="0"/>
    <xf numFmtId="43" fontId="45" fillId="0" borderId="0" applyFont="0" applyFill="0" applyBorder="0" applyAlignment="0" applyProtection="0"/>
    <xf numFmtId="0" fontId="45" fillId="0" borderId="0"/>
    <xf numFmtId="0" fontId="46" fillId="0" borderId="0" applyNumberFormat="0" applyFill="0" applyBorder="0" applyAlignment="0" applyProtection="0">
      <alignment vertical="top"/>
    </xf>
    <xf numFmtId="0" fontId="47" fillId="0" borderId="0" applyFill="0" applyProtection="0"/>
    <xf numFmtId="0" fontId="46" fillId="0" borderId="0" applyNumberFormat="0" applyFill="0" applyBorder="0" applyAlignment="0" applyProtection="0">
      <alignment vertical="top"/>
    </xf>
  </cellStyleXfs>
  <cellXfs count="91">
    <xf numFmtId="0" fontId="0" fillId="0" borderId="0" xfId="0"/>
    <xf numFmtId="0" fontId="2" fillId="0" borderId="0" xfId="0" applyFont="1" applyAlignment="1">
      <alignment vertical="center"/>
    </xf>
    <xf numFmtId="0" fontId="3" fillId="0" borderId="0" xfId="0" applyFont="1" applyAlignment="1">
      <alignment vertical="center"/>
    </xf>
    <xf numFmtId="164" fontId="4" fillId="0" borderId="0" xfId="1" applyNumberFormat="1" applyFont="1" applyAlignment="1">
      <alignment vertical="center"/>
    </xf>
    <xf numFmtId="0" fontId="6" fillId="0" borderId="0" xfId="0" applyFont="1" applyAlignment="1">
      <alignment vertical="center"/>
    </xf>
    <xf numFmtId="0" fontId="7" fillId="0" borderId="0" xfId="0" applyFont="1" applyAlignment="1">
      <alignment vertical="center"/>
    </xf>
    <xf numFmtId="0" fontId="6" fillId="0" borderId="0" xfId="0" applyFont="1" applyAlignment="1">
      <alignment horizontal="center" vertical="center"/>
    </xf>
    <xf numFmtId="0" fontId="12" fillId="0" borderId="0" xfId="0" applyFont="1" applyAlignment="1">
      <alignment horizontal="center" vertical="center"/>
    </xf>
    <xf numFmtId="164" fontId="4" fillId="0" borderId="0" xfId="1" applyNumberFormat="1" applyFont="1" applyAlignment="1">
      <alignment horizontal="center" vertical="center"/>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5" fillId="0" borderId="2" xfId="0" applyFont="1" applyBorder="1" applyAlignment="1">
      <alignment horizontal="center" vertical="center" wrapText="1"/>
    </xf>
    <xf numFmtId="164" fontId="4" fillId="0" borderId="2" xfId="1" applyNumberFormat="1" applyFont="1" applyBorder="1" applyAlignment="1">
      <alignment horizontal="center" vertical="center" wrapText="1"/>
    </xf>
    <xf numFmtId="0" fontId="2" fillId="0" borderId="0" xfId="0" applyFont="1" applyAlignment="1">
      <alignment horizontal="center" vertical="center"/>
    </xf>
    <xf numFmtId="0" fontId="6" fillId="0" borderId="2" xfId="0" applyFont="1" applyBorder="1" applyAlignment="1">
      <alignment horizontal="center" vertical="center"/>
    </xf>
    <xf numFmtId="0" fontId="12" fillId="0" borderId="2" xfId="0" applyFont="1" applyBorder="1" applyAlignment="1">
      <alignment horizontal="center" vertical="center"/>
    </xf>
    <xf numFmtId="164" fontId="4" fillId="0" borderId="2" xfId="1" applyNumberFormat="1" applyFont="1" applyBorder="1" applyAlignment="1">
      <alignment horizontal="center" vertical="center"/>
    </xf>
    <xf numFmtId="0" fontId="10" fillId="0" borderId="2" xfId="0" applyFont="1" applyBorder="1" applyAlignment="1">
      <alignment horizontal="center" vertical="center"/>
    </xf>
    <xf numFmtId="0" fontId="10" fillId="0" borderId="2" xfId="0" applyFont="1" applyBorder="1" applyAlignment="1">
      <alignment vertical="center" wrapText="1"/>
    </xf>
    <xf numFmtId="164" fontId="5" fillId="0" borderId="2" xfId="1" applyNumberFormat="1" applyFont="1" applyBorder="1" applyAlignment="1">
      <alignment horizontal="right" vertical="center"/>
    </xf>
    <xf numFmtId="164" fontId="4" fillId="0" borderId="2" xfId="1" applyNumberFormat="1" applyFont="1" applyBorder="1" applyAlignment="1">
      <alignment horizontal="right" vertical="center"/>
    </xf>
    <xf numFmtId="165" fontId="5" fillId="0" borderId="2" xfId="1" applyNumberFormat="1" applyFont="1" applyBorder="1" applyAlignment="1">
      <alignment horizontal="right" vertical="center"/>
    </xf>
    <xf numFmtId="0" fontId="10" fillId="0" borderId="0" xfId="0" applyFont="1" applyAlignment="1">
      <alignment vertical="center"/>
    </xf>
    <xf numFmtId="0" fontId="13" fillId="0" borderId="0" xfId="0" applyFont="1" applyAlignment="1">
      <alignment vertical="center"/>
    </xf>
    <xf numFmtId="164" fontId="5" fillId="0" borderId="2" xfId="1" applyNumberFormat="1" applyFont="1" applyBorder="1" applyAlignment="1">
      <alignment horizontal="right" vertical="center" wrapText="1"/>
    </xf>
    <xf numFmtId="164" fontId="4" fillId="0" borderId="2" xfId="1" applyNumberFormat="1" applyFont="1" applyBorder="1" applyAlignment="1">
      <alignment horizontal="right" vertical="center" wrapText="1"/>
    </xf>
    <xf numFmtId="165" fontId="5" fillId="0" borderId="2" xfId="1" applyNumberFormat="1" applyFont="1" applyBorder="1" applyAlignment="1">
      <alignment horizontal="right" vertical="center" wrapText="1"/>
    </xf>
    <xf numFmtId="0" fontId="7" fillId="0" borderId="2" xfId="0" applyFont="1" applyBorder="1" applyAlignment="1">
      <alignment vertical="center" wrapText="1"/>
    </xf>
    <xf numFmtId="0" fontId="14" fillId="0" borderId="2" xfId="0" applyFont="1" applyBorder="1"/>
    <xf numFmtId="0" fontId="15" fillId="0" borderId="2" xfId="0" applyFont="1" applyBorder="1" applyAlignment="1">
      <alignment horizontal="center" vertical="center"/>
    </xf>
    <xf numFmtId="0" fontId="16" fillId="0" borderId="2" xfId="0" applyFont="1" applyBorder="1"/>
    <xf numFmtId="164" fontId="12" fillId="0" borderId="2" xfId="1" applyNumberFormat="1" applyFont="1" applyBorder="1" applyAlignment="1">
      <alignment horizontal="right" vertical="center" wrapText="1"/>
    </xf>
    <xf numFmtId="0" fontId="15" fillId="0" borderId="0" xfId="0" applyFont="1" applyAlignment="1">
      <alignment vertical="center"/>
    </xf>
    <xf numFmtId="0" fontId="17" fillId="0" borderId="0" xfId="0" applyFont="1" applyAlignment="1">
      <alignment vertical="center"/>
    </xf>
    <xf numFmtId="0" fontId="16" fillId="0" borderId="2" xfId="0" applyFont="1" applyBorder="1" applyAlignment="1">
      <alignment horizontal="left"/>
    </xf>
    <xf numFmtId="0" fontId="6" fillId="0" borderId="2" xfId="0" applyFont="1" applyBorder="1" applyAlignment="1">
      <alignment vertical="center" wrapText="1"/>
    </xf>
    <xf numFmtId="164" fontId="18" fillId="0" borderId="2" xfId="1" applyNumberFormat="1" applyFont="1" applyBorder="1" applyAlignment="1">
      <alignment horizontal="right" vertical="center"/>
    </xf>
    <xf numFmtId="164" fontId="10" fillId="0" borderId="0" xfId="0" applyNumberFormat="1" applyFont="1" applyAlignment="1">
      <alignment vertical="center"/>
    </xf>
    <xf numFmtId="164" fontId="10" fillId="0" borderId="0" xfId="1" applyNumberFormat="1" applyFont="1" applyAlignment="1">
      <alignment vertical="center"/>
    </xf>
    <xf numFmtId="164" fontId="19" fillId="2" borderId="3" xfId="1" applyNumberFormat="1" applyFont="1" applyFill="1" applyBorder="1" applyAlignment="1" applyProtection="1">
      <alignment horizontal="right" vertical="center" wrapText="1" shrinkToFit="1"/>
      <protection locked="0"/>
    </xf>
    <xf numFmtId="164" fontId="15" fillId="0" borderId="0" xfId="1" applyNumberFormat="1" applyFont="1" applyAlignment="1">
      <alignment vertical="center"/>
    </xf>
    <xf numFmtId="164" fontId="12" fillId="0" borderId="2" xfId="1" applyNumberFormat="1" applyFont="1" applyBorder="1" applyAlignment="1">
      <alignment horizontal="right" vertical="center"/>
    </xf>
    <xf numFmtId="165" fontId="12" fillId="0" borderId="2" xfId="1" applyNumberFormat="1" applyFont="1" applyBorder="1" applyAlignment="1">
      <alignment horizontal="right" vertical="center"/>
    </xf>
    <xf numFmtId="0" fontId="20" fillId="0" borderId="2" xfId="0" applyFont="1" applyBorder="1" applyAlignment="1">
      <alignment horizontal="center" vertical="center"/>
    </xf>
    <xf numFmtId="0" fontId="20" fillId="0" borderId="2" xfId="0" applyFont="1" applyBorder="1" applyAlignment="1">
      <alignment vertical="center" wrapText="1"/>
    </xf>
    <xf numFmtId="164" fontId="21" fillId="0" borderId="2" xfId="1" applyNumberFormat="1" applyFont="1" applyBorder="1" applyAlignment="1">
      <alignment horizontal="right" vertical="center"/>
    </xf>
    <xf numFmtId="164" fontId="22" fillId="0" borderId="2" xfId="1" applyNumberFormat="1" applyFont="1" applyBorder="1" applyAlignment="1">
      <alignment horizontal="right" vertical="center"/>
    </xf>
    <xf numFmtId="164" fontId="22" fillId="0" borderId="2" xfId="1" applyNumberFormat="1" applyFont="1" applyBorder="1" applyAlignment="1">
      <alignment horizontal="right" vertical="center" wrapText="1"/>
    </xf>
    <xf numFmtId="0" fontId="20" fillId="0" borderId="0" xfId="0" applyFont="1" applyAlignment="1">
      <alignment vertical="center"/>
    </xf>
    <xf numFmtId="0" fontId="23" fillId="0" borderId="0" xfId="0" applyFont="1" applyAlignment="1">
      <alignment vertical="center"/>
    </xf>
    <xf numFmtId="0" fontId="24" fillId="0" borderId="2" xfId="0" applyFont="1" applyBorder="1" applyAlignment="1">
      <alignment horizontal="center" vertical="center"/>
    </xf>
    <xf numFmtId="0" fontId="25" fillId="0" borderId="2" xfId="0" applyFont="1" applyBorder="1" applyAlignment="1">
      <alignment vertical="center"/>
    </xf>
    <xf numFmtId="164" fontId="25" fillId="0" borderId="2" xfId="1" applyNumberFormat="1" applyFont="1" applyBorder="1" applyAlignment="1">
      <alignment horizontal="right" vertical="center"/>
    </xf>
    <xf numFmtId="0" fontId="26" fillId="0" borderId="0" xfId="0" applyFont="1" applyAlignment="1">
      <alignment vertical="center"/>
    </xf>
    <xf numFmtId="0" fontId="27" fillId="0" borderId="2" xfId="0" applyFont="1" applyBorder="1" applyAlignment="1">
      <alignment horizontal="center" vertical="center"/>
    </xf>
    <xf numFmtId="0" fontId="27" fillId="0" borderId="2" xfId="0" applyFont="1" applyBorder="1" applyAlignment="1">
      <alignment vertical="center"/>
    </xf>
    <xf numFmtId="164" fontId="28" fillId="0" borderId="2" xfId="1" applyNumberFormat="1" applyFont="1" applyBorder="1" applyAlignment="1">
      <alignment horizontal="right" vertical="center"/>
    </xf>
    <xf numFmtId="164" fontId="19" fillId="2" borderId="4" xfId="1" applyNumberFormat="1" applyFont="1" applyFill="1" applyBorder="1" applyAlignment="1" applyProtection="1">
      <alignment horizontal="right" vertical="center" wrapText="1" shrinkToFit="1"/>
      <protection locked="0"/>
    </xf>
    <xf numFmtId="0" fontId="29" fillId="0" borderId="0" xfId="0" applyFont="1" applyAlignment="1">
      <alignment vertical="center"/>
    </xf>
    <xf numFmtId="0" fontId="27" fillId="0" borderId="2" xfId="0" applyFont="1" applyBorder="1" applyAlignment="1">
      <alignment horizontal="left" vertical="center" wrapText="1"/>
    </xf>
    <xf numFmtId="164" fontId="30" fillId="2" borderId="2" xfId="1" applyNumberFormat="1" applyFont="1" applyFill="1" applyBorder="1" applyAlignment="1" applyProtection="1">
      <alignment horizontal="right" vertical="center" wrapText="1" shrinkToFit="1"/>
      <protection locked="0"/>
    </xf>
    <xf numFmtId="164" fontId="30" fillId="2" borderId="4" xfId="1" applyNumberFormat="1" applyFont="1" applyFill="1" applyBorder="1" applyAlignment="1" applyProtection="1">
      <alignment horizontal="right" vertical="center" wrapText="1" shrinkToFit="1"/>
      <protection locked="0"/>
    </xf>
    <xf numFmtId="0" fontId="31" fillId="2" borderId="2" xfId="0" applyFont="1" applyFill="1" applyBorder="1" applyAlignment="1" applyProtection="1">
      <alignment vertical="center" wrapText="1" shrinkToFit="1"/>
      <protection locked="0"/>
    </xf>
    <xf numFmtId="0" fontId="30" fillId="2" borderId="2" xfId="0" applyFont="1" applyFill="1" applyBorder="1" applyAlignment="1" applyProtection="1">
      <alignment vertical="center" wrapText="1" shrinkToFit="1"/>
      <protection locked="0"/>
    </xf>
    <xf numFmtId="0" fontId="32" fillId="0" borderId="2" xfId="0" applyFont="1" applyBorder="1" applyAlignment="1">
      <alignment vertical="center"/>
    </xf>
    <xf numFmtId="0" fontId="27" fillId="0" borderId="2" xfId="0" applyFont="1" applyBorder="1" applyAlignment="1">
      <alignment horizontal="left" vertical="center"/>
    </xf>
    <xf numFmtId="164" fontId="33" fillId="2" borderId="2" xfId="1" applyNumberFormat="1" applyFont="1" applyFill="1" applyBorder="1" applyAlignment="1" applyProtection="1">
      <alignment horizontal="right" vertical="center" wrapText="1" shrinkToFit="1"/>
      <protection locked="0"/>
    </xf>
    <xf numFmtId="0" fontId="34" fillId="0" borderId="2" xfId="0" applyFont="1" applyBorder="1" applyAlignment="1">
      <alignment horizontal="center" vertical="center"/>
    </xf>
    <xf numFmtId="0" fontId="34" fillId="0" borderId="2" xfId="0" applyFont="1" applyBorder="1" applyAlignment="1">
      <alignment vertical="center" wrapText="1"/>
    </xf>
    <xf numFmtId="164" fontId="35" fillId="0" borderId="2" xfId="1" applyNumberFormat="1" applyFont="1" applyBorder="1" applyAlignment="1">
      <alignment horizontal="right" vertical="center"/>
    </xf>
    <xf numFmtId="164" fontId="18" fillId="0" borderId="2" xfId="1" applyNumberFormat="1" applyFont="1" applyBorder="1" applyAlignment="1">
      <alignment horizontal="right" vertical="center" wrapText="1"/>
    </xf>
    <xf numFmtId="0" fontId="36" fillId="0" borderId="0" xfId="0" applyFont="1" applyAlignment="1">
      <alignment vertical="center"/>
    </xf>
    <xf numFmtId="0" fontId="34" fillId="0" borderId="0" xfId="0" applyFont="1" applyAlignment="1">
      <alignment vertical="center"/>
    </xf>
    <xf numFmtId="0" fontId="37" fillId="0" borderId="2" xfId="0" applyFont="1" applyBorder="1" applyAlignment="1">
      <alignment horizontal="center" vertical="center"/>
    </xf>
    <xf numFmtId="0" fontId="29" fillId="0" borderId="2" xfId="0" applyFont="1" applyBorder="1" applyAlignment="1">
      <alignment vertical="center" wrapText="1"/>
    </xf>
    <xf numFmtId="164" fontId="38" fillId="0" borderId="2" xfId="1" applyNumberFormat="1" applyFont="1" applyBorder="1" applyAlignment="1">
      <alignment horizontal="right" vertical="center"/>
    </xf>
    <xf numFmtId="0" fontId="42" fillId="0" borderId="0" xfId="0" applyFont="1" applyAlignment="1">
      <alignment horizontal="center" vertical="center"/>
    </xf>
    <xf numFmtId="0" fontId="11" fillId="0" borderId="0" xfId="0" applyFont="1" applyAlignment="1">
      <alignment horizontal="left" vertical="center" wrapText="1"/>
    </xf>
    <xf numFmtId="0" fontId="9" fillId="0" borderId="1" xfId="0" applyFont="1" applyBorder="1" applyAlignment="1">
      <alignment horizontal="center" vertical="center"/>
    </xf>
    <xf numFmtId="0" fontId="39" fillId="0" borderId="0" xfId="0" applyFont="1" applyBorder="1" applyAlignment="1">
      <alignment horizontal="center" vertical="center"/>
    </xf>
    <xf numFmtId="0" fontId="40" fillId="0" borderId="0" xfId="0" applyFont="1" applyAlignment="1">
      <alignment horizontal="center" vertical="center"/>
    </xf>
    <xf numFmtId="0" fontId="41" fillId="0" borderId="0" xfId="0" applyFont="1" applyBorder="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6" fillId="0" borderId="0" xfId="0" applyFont="1" applyAlignment="1">
      <alignment horizontal="center" vertical="center"/>
    </xf>
    <xf numFmtId="0" fontId="11"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7" fillId="0" borderId="0" xfId="0" applyFont="1" applyAlignment="1">
      <alignment vertical="center"/>
    </xf>
    <xf numFmtId="0" fontId="8" fillId="0" borderId="0" xfId="0" applyFont="1" applyAlignment="1">
      <alignment horizontal="center" vertical="center"/>
    </xf>
  </cellXfs>
  <cellStyles count="7">
    <cellStyle name="Comma" xfId="1" builtinId="3"/>
    <cellStyle name="Comma 2" xfId="2"/>
    <cellStyle name="Normal" xfId="0" builtinId="0"/>
    <cellStyle name="Normal 2" xfId="3"/>
    <cellStyle name="Normal 3" xfId="4"/>
    <cellStyle name="Normal 4" xfId="5"/>
    <cellStyle name="Normal 4 2" xfId="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1009650</xdr:colOff>
      <xdr:row>3</xdr:row>
      <xdr:rowOff>38100</xdr:rowOff>
    </xdr:from>
    <xdr:to>
      <xdr:col>4</xdr:col>
      <xdr:colOff>800100</xdr:colOff>
      <xdr:row>3</xdr:row>
      <xdr:rowOff>38100</xdr:rowOff>
    </xdr:to>
    <xdr:cxnSp macro="">
      <xdr:nvCxnSpPr>
        <xdr:cNvPr id="2" name="Straight Connector 1"/>
        <xdr:cNvCxnSpPr/>
      </xdr:nvCxnSpPr>
      <xdr:spPr>
        <a:xfrm>
          <a:off x="4029075" y="723900"/>
          <a:ext cx="1924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212;NG%20KHAI/2021/C&#244;ng%20khai%20THCS%20HT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212;NG%20KHAI/2018%20n&#7885;p%20TC/thsc%20htt2018%20t&#225;ch%20Cop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212;NG%20KHAI/2020/C&#244;ng%20khai%20THCS%20HTT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duypc\man%20hinh\man%20hinh\PHAN%20KHAI%202021\phan%20khai%20&#273;au%20n&#259;m%20202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Bieu 2 đầu năm"/>
      <sheetName val="B2 Đ1"/>
      <sheetName val="B2 Đ2"/>
      <sheetName val="Biểu 3 Q1 (2)"/>
      <sheetName val="Biểu 3 Q2 (2)"/>
      <sheetName val="Biểu 3 Q3"/>
      <sheetName val="4 (2)"/>
    </sheetNames>
    <sheetDataSet>
      <sheetData sheetId="0"/>
      <sheetData sheetId="1"/>
      <sheetData sheetId="2">
        <row r="2">
          <cell r="A2" t="str">
            <v>ĐƠN VỊ TRƯỜNG THCS HỒNG THÁI TÂY</v>
          </cell>
        </row>
        <row r="3">
          <cell r="A3" t="str">
            <v>Chương: 622 Loại 070 Khoản 073</v>
          </cell>
        </row>
        <row r="44">
          <cell r="C44" t="str">
            <v>Nguyễn Thị Thu Thủy</v>
          </cell>
        </row>
      </sheetData>
      <sheetData sheetId="3">
        <row r="16">
          <cell r="D16">
            <v>44040000</v>
          </cell>
        </row>
        <row r="30">
          <cell r="D30">
            <v>2011500</v>
          </cell>
        </row>
      </sheetData>
      <sheetData sheetId="4">
        <row r="28">
          <cell r="D28">
            <v>32474887</v>
          </cell>
        </row>
        <row r="39">
          <cell r="D39">
            <v>655924077</v>
          </cell>
        </row>
        <row r="41">
          <cell r="D41">
            <v>369207524</v>
          </cell>
        </row>
        <row r="44">
          <cell r="D44">
            <v>186712991</v>
          </cell>
        </row>
        <row r="47">
          <cell r="D47">
            <v>69232136</v>
          </cell>
        </row>
        <row r="48">
          <cell r="D48">
            <v>43745000</v>
          </cell>
        </row>
        <row r="49">
          <cell r="D49">
            <v>15313200</v>
          </cell>
        </row>
        <row r="51">
          <cell r="D51">
            <v>6000000</v>
          </cell>
        </row>
        <row r="52">
          <cell r="D52">
            <v>47714000</v>
          </cell>
        </row>
        <row r="53">
          <cell r="D53">
            <v>88230000</v>
          </cell>
        </row>
        <row r="54">
          <cell r="D54">
            <v>21110000</v>
          </cell>
        </row>
        <row r="55">
          <cell r="D55">
            <v>44220000</v>
          </cell>
        </row>
        <row r="56">
          <cell r="D56">
            <v>5600000</v>
          </cell>
        </row>
        <row r="58">
          <cell r="D58">
            <v>10694000</v>
          </cell>
        </row>
      </sheetData>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Bieu 2"/>
      <sheetName val="Bieu 3 (QI)"/>
      <sheetName val="Bieu 3 (QII)"/>
      <sheetName val="Bieu 3 (QIII)"/>
      <sheetName val="Bieu 3 (Q4)"/>
      <sheetName val="Bieu 4"/>
    </sheetNames>
    <sheetDataSet>
      <sheetData sheetId="0"/>
      <sheetData sheetId="1">
        <row r="36">
          <cell r="D36">
            <v>698038697</v>
          </cell>
        </row>
      </sheetData>
      <sheetData sheetId="2">
        <row r="35">
          <cell r="D35">
            <v>1477377630</v>
          </cell>
        </row>
      </sheetData>
      <sheetData sheetId="3">
        <row r="36">
          <cell r="D36">
            <v>2221916888</v>
          </cell>
        </row>
      </sheetData>
      <sheetData sheetId="4">
        <row r="34">
          <cell r="D34">
            <v>3265600000</v>
          </cell>
        </row>
      </sheetData>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Bieu 2 đầu năm"/>
      <sheetName val="B2 Đ1"/>
      <sheetName val="B2 Đ2"/>
      <sheetName val="Biểu 3 Q1 (2)"/>
      <sheetName val="Biểu 3 Q2 (2)"/>
      <sheetName val="Biểu 3 Q3 (2)"/>
      <sheetName val="Biểu 4"/>
      <sheetName val="4 (2)"/>
    </sheetNames>
    <sheetDataSet>
      <sheetData sheetId="0"/>
      <sheetData sheetId="1"/>
      <sheetData sheetId="2"/>
      <sheetData sheetId="3">
        <row r="35">
          <cell r="D35">
            <v>756379190</v>
          </cell>
        </row>
        <row r="36">
          <cell r="D36">
            <v>598310203</v>
          </cell>
        </row>
        <row r="37">
          <cell r="D37">
            <v>326518599</v>
          </cell>
        </row>
        <row r="39">
          <cell r="D39">
            <v>178437222</v>
          </cell>
        </row>
        <row r="42">
          <cell r="D42">
            <v>92400782</v>
          </cell>
        </row>
        <row r="43">
          <cell r="D43">
            <v>953600</v>
          </cell>
        </row>
        <row r="44">
          <cell r="D44">
            <v>147708987</v>
          </cell>
        </row>
        <row r="45">
          <cell r="D45">
            <v>33270687</v>
          </cell>
        </row>
        <row r="46">
          <cell r="D46">
            <v>21300000</v>
          </cell>
        </row>
        <row r="47">
          <cell r="D47">
            <v>12071700</v>
          </cell>
        </row>
        <row r="49">
          <cell r="D49">
            <v>4550000</v>
          </cell>
        </row>
        <row r="51">
          <cell r="D51">
            <v>19875600</v>
          </cell>
        </row>
        <row r="53">
          <cell r="D53">
            <v>48041000</v>
          </cell>
        </row>
        <row r="54">
          <cell r="D54">
            <v>8600000</v>
          </cell>
        </row>
        <row r="55">
          <cell r="D55">
            <v>10360000</v>
          </cell>
        </row>
        <row r="56">
          <cell r="D56">
            <v>10360000</v>
          </cell>
        </row>
      </sheetData>
      <sheetData sheetId="4"/>
      <sheetData sheetId="5"/>
      <sheetData sheetId="6"/>
      <sheetData sheetId="7"/>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BC thu chi học phí 2016-2017"/>
      <sheetName val="giam ngan sách"/>
      <sheetName val="Thuyết minh dự toán(Ngân sách)"/>
      <sheetName val="TMDT THU CHI NGUỒN HỌC PHÍ"/>
      <sheetName val="3. C6-03 Chứng từ phân bổ D (3)"/>
      <sheetName val="giam du toán"/>
      <sheetName val="PL3 kèm theo mẫu C 06-03"/>
    </sheetNames>
    <sheetDataSet>
      <sheetData sheetId="0"/>
      <sheetData sheetId="1"/>
      <sheetData sheetId="2">
        <row r="12">
          <cell r="C12">
            <v>1935500000</v>
          </cell>
        </row>
        <row r="53">
          <cell r="C53">
            <v>1449200000</v>
          </cell>
        </row>
        <row r="54">
          <cell r="C54">
            <v>0</v>
          </cell>
        </row>
        <row r="55">
          <cell r="C55">
            <v>685800000</v>
          </cell>
        </row>
        <row r="56">
          <cell r="C56">
            <v>10000000</v>
          </cell>
        </row>
        <row r="57">
          <cell r="C57">
            <v>4000000</v>
          </cell>
        </row>
        <row r="58">
          <cell r="C58">
            <v>564000000</v>
          </cell>
        </row>
        <row r="60">
          <cell r="C60">
            <v>90000000</v>
          </cell>
        </row>
        <row r="61">
          <cell r="C61">
            <v>50000000</v>
          </cell>
        </row>
        <row r="62">
          <cell r="C62">
            <v>43000000</v>
          </cell>
        </row>
        <row r="63">
          <cell r="C63">
            <v>16000000</v>
          </cell>
        </row>
        <row r="64">
          <cell r="C64">
            <v>30000000</v>
          </cell>
        </row>
        <row r="65">
          <cell r="C65">
            <v>80000000</v>
          </cell>
        </row>
        <row r="66">
          <cell r="C66">
            <v>120000000</v>
          </cell>
        </row>
        <row r="67">
          <cell r="C67">
            <v>50000000</v>
          </cell>
        </row>
        <row r="68">
          <cell r="C68">
            <v>40000000</v>
          </cell>
        </row>
        <row r="69">
          <cell r="C69">
            <v>10000000</v>
          </cell>
        </row>
        <row r="71">
          <cell r="C71">
            <v>5000000</v>
          </cell>
        </row>
      </sheetData>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sheetPr>
    <tabColor rgb="FF00B050"/>
  </sheetPr>
  <dimension ref="A1:H68"/>
  <sheetViews>
    <sheetView tabSelected="1" topLeftCell="A19" workbookViewId="0">
      <selection activeCell="D15" sqref="D15"/>
    </sheetView>
  </sheetViews>
  <sheetFormatPr defaultColWidth="9" defaultRowHeight="18"/>
  <cols>
    <col min="1" max="1" width="4.42578125" style="1" customWidth="1"/>
    <col min="2" max="2" width="40.85546875" style="1" customWidth="1"/>
    <col min="3" max="3" width="15.85546875" style="2" customWidth="1"/>
    <col min="4" max="4" width="16.7109375" style="3" customWidth="1"/>
    <col min="5" max="5" width="11.42578125" style="2" customWidth="1"/>
    <col min="6" max="6" width="12.85546875" style="2" customWidth="1"/>
    <col min="7" max="7" width="27.28515625" style="1" customWidth="1"/>
    <col min="8" max="16384" width="9" style="1"/>
  </cols>
  <sheetData>
    <row r="1" spans="1:8">
      <c r="E1" s="86" t="s">
        <v>0</v>
      </c>
      <c r="F1" s="86"/>
    </row>
    <row r="2" spans="1:8">
      <c r="A2" s="87" t="str">
        <f>'[1]B2 Đ2'!A2</f>
        <v>ĐƠN VỊ TRƯỜNG THCS HỒNG THÁI TÂY</v>
      </c>
      <c r="B2" s="87"/>
      <c r="C2" s="88" t="s">
        <v>1</v>
      </c>
      <c r="D2" s="88"/>
      <c r="E2" s="88"/>
      <c r="F2" s="88"/>
      <c r="G2" s="4"/>
      <c r="H2" s="4"/>
    </row>
    <row r="3" spans="1:8">
      <c r="A3" s="89" t="str">
        <f>'[1]B2 Đ2'!A3</f>
        <v>Chương: 622 Loại 070 Khoản 073</v>
      </c>
      <c r="B3" s="89"/>
      <c r="C3" s="88" t="s">
        <v>2</v>
      </c>
      <c r="D3" s="88"/>
      <c r="E3" s="88"/>
      <c r="F3" s="88"/>
      <c r="G3" s="4"/>
      <c r="H3" s="4"/>
    </row>
    <row r="4" spans="1:8" ht="9.75" customHeight="1">
      <c r="A4" s="5"/>
      <c r="B4" s="5"/>
      <c r="C4" s="90"/>
      <c r="D4" s="90"/>
      <c r="E4" s="90"/>
      <c r="F4" s="90"/>
      <c r="G4" s="4"/>
      <c r="H4" s="4"/>
    </row>
    <row r="5" spans="1:8">
      <c r="A5" s="5"/>
      <c r="B5" s="5"/>
      <c r="C5" s="82" t="s">
        <v>3</v>
      </c>
      <c r="D5" s="82"/>
      <c r="E5" s="82"/>
      <c r="F5" s="82"/>
      <c r="G5" s="4"/>
      <c r="H5" s="4"/>
    </row>
    <row r="6" spans="1:8" ht="30" customHeight="1">
      <c r="A6" s="83" t="s">
        <v>4</v>
      </c>
      <c r="B6" s="83"/>
      <c r="C6" s="83"/>
      <c r="D6" s="83"/>
      <c r="E6" s="83"/>
      <c r="F6" s="83"/>
      <c r="G6" s="4"/>
      <c r="H6" s="4"/>
    </row>
    <row r="7" spans="1:8" ht="8.25" customHeight="1">
      <c r="A7" s="84"/>
      <c r="B7" s="84"/>
      <c r="C7" s="84"/>
      <c r="D7" s="84"/>
      <c r="E7" s="84"/>
      <c r="F7" s="84"/>
    </row>
    <row r="8" spans="1:8" ht="37.5" customHeight="1">
      <c r="A8" s="77" t="s">
        <v>5</v>
      </c>
      <c r="B8" s="85"/>
      <c r="C8" s="85"/>
      <c r="D8" s="85"/>
      <c r="E8" s="85"/>
      <c r="F8" s="85"/>
      <c r="G8" s="4"/>
      <c r="H8" s="4"/>
    </row>
    <row r="9" spans="1:8" ht="55.5" customHeight="1">
      <c r="A9" s="77" t="s">
        <v>6</v>
      </c>
      <c r="B9" s="85"/>
      <c r="C9" s="85"/>
      <c r="D9" s="85"/>
      <c r="E9" s="85"/>
      <c r="F9" s="85"/>
      <c r="G9" s="4"/>
      <c r="H9" s="4"/>
    </row>
    <row r="10" spans="1:8" ht="39.75" customHeight="1">
      <c r="A10" s="77" t="s">
        <v>7</v>
      </c>
      <c r="B10" s="77"/>
      <c r="C10" s="77"/>
      <c r="D10" s="77"/>
      <c r="E10" s="77"/>
      <c r="F10" s="77"/>
      <c r="G10" s="4"/>
      <c r="H10" s="4"/>
    </row>
    <row r="11" spans="1:8" ht="36.75" customHeight="1">
      <c r="A11" s="77" t="s">
        <v>8</v>
      </c>
      <c r="B11" s="77"/>
      <c r="C11" s="77"/>
      <c r="D11" s="77"/>
      <c r="E11" s="77"/>
      <c r="F11" s="77"/>
      <c r="G11" s="4"/>
      <c r="H11" s="4"/>
    </row>
    <row r="12" spans="1:8" ht="21.75" customHeight="1">
      <c r="A12" s="6"/>
      <c r="B12" s="6"/>
      <c r="C12" s="7"/>
      <c r="D12" s="8"/>
      <c r="E12" s="78" t="s">
        <v>9</v>
      </c>
      <c r="F12" s="78"/>
      <c r="G12" s="6"/>
      <c r="H12" s="4"/>
    </row>
    <row r="13" spans="1:8" s="13" customFormat="1" ht="51">
      <c r="A13" s="9" t="s">
        <v>10</v>
      </c>
      <c r="B13" s="10" t="s">
        <v>11</v>
      </c>
      <c r="C13" s="11" t="s">
        <v>12</v>
      </c>
      <c r="D13" s="12" t="s">
        <v>13</v>
      </c>
      <c r="E13" s="11" t="s">
        <v>14</v>
      </c>
      <c r="F13" s="11" t="s">
        <v>15</v>
      </c>
      <c r="G13" s="6"/>
      <c r="H13" s="6"/>
    </row>
    <row r="14" spans="1:8">
      <c r="A14" s="14">
        <v>1</v>
      </c>
      <c r="B14" s="14">
        <v>2</v>
      </c>
      <c r="C14" s="15">
        <v>3</v>
      </c>
      <c r="D14" s="16">
        <v>4</v>
      </c>
      <c r="E14" s="15">
        <v>5</v>
      </c>
      <c r="F14" s="15">
        <v>6</v>
      </c>
      <c r="G14" s="4"/>
      <c r="H14" s="4"/>
    </row>
    <row r="15" spans="1:8" s="23" customFormat="1" ht="25.5" customHeight="1">
      <c r="A15" s="17" t="s">
        <v>16</v>
      </c>
      <c r="B15" s="18" t="s">
        <v>17</v>
      </c>
      <c r="C15" s="19">
        <f>C16</f>
        <v>99000000</v>
      </c>
      <c r="D15" s="20">
        <f t="shared" ref="D15:E16" si="0">D16</f>
        <v>105365076</v>
      </c>
      <c r="E15" s="21">
        <f t="shared" si="0"/>
        <v>106.4293696969697</v>
      </c>
      <c r="F15" s="21"/>
      <c r="G15" s="22"/>
      <c r="H15" s="22"/>
    </row>
    <row r="16" spans="1:8" s="23" customFormat="1" ht="25.5" customHeight="1">
      <c r="A16" s="17" t="s">
        <v>18</v>
      </c>
      <c r="B16" s="18" t="s">
        <v>19</v>
      </c>
      <c r="C16" s="24">
        <f>C17</f>
        <v>99000000</v>
      </c>
      <c r="D16" s="25">
        <f t="shared" si="0"/>
        <v>105365076</v>
      </c>
      <c r="E16" s="26">
        <f t="shared" si="0"/>
        <v>106.4293696969697</v>
      </c>
      <c r="F16" s="26"/>
      <c r="G16" s="22"/>
      <c r="H16" s="22"/>
    </row>
    <row r="17" spans="1:8" s="23" customFormat="1" ht="25.5" customHeight="1">
      <c r="A17" s="17">
        <v>1</v>
      </c>
      <c r="B17" s="27" t="s">
        <v>20</v>
      </c>
      <c r="C17" s="24">
        <f>C18+C21</f>
        <v>99000000</v>
      </c>
      <c r="D17" s="20">
        <f>'[1]Biểu 3 Q1 (2)'!D16+55200000+6125076</f>
        <v>105365076</v>
      </c>
      <c r="E17" s="21">
        <f>D17/C17*100</f>
        <v>106.4293696969697</v>
      </c>
      <c r="F17" s="21"/>
      <c r="G17" s="22">
        <v>0</v>
      </c>
      <c r="H17" s="22"/>
    </row>
    <row r="18" spans="1:8" s="23" customFormat="1" ht="25.5" customHeight="1">
      <c r="A18" s="17"/>
      <c r="B18" s="28" t="s">
        <v>21</v>
      </c>
      <c r="C18" s="24">
        <f>C19+C20</f>
        <v>51000000</v>
      </c>
      <c r="D18" s="20"/>
      <c r="E18" s="21">
        <f t="shared" ref="E18:E31" si="1">D18/C18*100</f>
        <v>0</v>
      </c>
      <c r="F18" s="21"/>
      <c r="G18" s="22"/>
      <c r="H18" s="22"/>
    </row>
    <row r="19" spans="1:8" s="33" customFormat="1" ht="25.5" customHeight="1">
      <c r="A19" s="29"/>
      <c r="B19" s="30" t="s">
        <v>22</v>
      </c>
      <c r="C19" s="31">
        <v>39000000</v>
      </c>
      <c r="D19" s="20"/>
      <c r="E19" s="21">
        <f t="shared" si="1"/>
        <v>0</v>
      </c>
      <c r="F19" s="21"/>
      <c r="G19" s="32"/>
      <c r="H19" s="32"/>
    </row>
    <row r="20" spans="1:8" s="33" customFormat="1" ht="25.5" customHeight="1">
      <c r="A20" s="29"/>
      <c r="B20" s="30" t="s">
        <v>23</v>
      </c>
      <c r="C20" s="31">
        <v>12000000</v>
      </c>
      <c r="D20" s="20"/>
      <c r="E20" s="21">
        <f t="shared" si="1"/>
        <v>0</v>
      </c>
      <c r="F20" s="21"/>
      <c r="G20" s="32"/>
      <c r="H20" s="32"/>
    </row>
    <row r="21" spans="1:8" s="23" customFormat="1" ht="25.5" customHeight="1">
      <c r="A21" s="17"/>
      <c r="B21" s="28" t="s">
        <v>24</v>
      </c>
      <c r="C21" s="24">
        <f>C22</f>
        <v>48000000</v>
      </c>
      <c r="D21" s="20"/>
      <c r="E21" s="21">
        <f t="shared" si="1"/>
        <v>0</v>
      </c>
      <c r="F21" s="21"/>
      <c r="G21" s="22"/>
      <c r="H21" s="22"/>
    </row>
    <row r="22" spans="1:8" s="33" customFormat="1" ht="25.5" customHeight="1">
      <c r="A22" s="29"/>
      <c r="B22" s="34" t="s">
        <v>25</v>
      </c>
      <c r="C22" s="31">
        <v>48000000</v>
      </c>
      <c r="D22" s="20"/>
      <c r="E22" s="21">
        <f t="shared" si="1"/>
        <v>0</v>
      </c>
      <c r="F22" s="21"/>
      <c r="G22" s="32"/>
      <c r="H22" s="32"/>
    </row>
    <row r="23" spans="1:8" s="33" customFormat="1" ht="25.5" customHeight="1">
      <c r="A23" s="29"/>
      <c r="B23" s="35" t="s">
        <v>26</v>
      </c>
      <c r="C23" s="31"/>
      <c r="D23" s="20"/>
      <c r="E23" s="21"/>
      <c r="F23" s="21"/>
      <c r="G23" s="32"/>
      <c r="H23" s="32"/>
    </row>
    <row r="24" spans="1:8" s="23" customFormat="1" ht="25.5" customHeight="1">
      <c r="A24" s="17" t="s">
        <v>27</v>
      </c>
      <c r="B24" s="27" t="s">
        <v>28</v>
      </c>
      <c r="C24" s="24">
        <f>C25</f>
        <v>99000000</v>
      </c>
      <c r="D24" s="36">
        <f>D25</f>
        <v>105365076</v>
      </c>
      <c r="E24" s="21">
        <f t="shared" si="1"/>
        <v>106.4293696969697</v>
      </c>
      <c r="F24" s="21"/>
      <c r="G24" s="37"/>
      <c r="H24" s="22"/>
    </row>
    <row r="25" spans="1:8" s="23" customFormat="1" ht="25.5" customHeight="1">
      <c r="A25" s="17">
        <v>1</v>
      </c>
      <c r="B25" s="27" t="s">
        <v>20</v>
      </c>
      <c r="C25" s="24">
        <f>C26+C30</f>
        <v>99000000</v>
      </c>
      <c r="D25" s="36">
        <f>D26+D30</f>
        <v>105365076</v>
      </c>
      <c r="E25" s="21">
        <f t="shared" si="1"/>
        <v>106.4293696969697</v>
      </c>
      <c r="F25" s="21"/>
      <c r="G25" s="38"/>
      <c r="H25" s="22"/>
    </row>
    <row r="26" spans="1:8" s="23" customFormat="1" ht="25.5" customHeight="1">
      <c r="A26" s="17"/>
      <c r="B26" s="28" t="s">
        <v>21</v>
      </c>
      <c r="C26" s="24">
        <f>C27+C28</f>
        <v>51000000</v>
      </c>
      <c r="D26" s="36">
        <f>D27+D28+D29</f>
        <v>78707787</v>
      </c>
      <c r="E26" s="21">
        <f t="shared" si="1"/>
        <v>154.32899411764706</v>
      </c>
      <c r="F26" s="21"/>
      <c r="G26" s="38"/>
      <c r="H26" s="22"/>
    </row>
    <row r="27" spans="1:8" s="33" customFormat="1" ht="25.5" customHeight="1">
      <c r="A27" s="17"/>
      <c r="B27" s="30" t="s">
        <v>22</v>
      </c>
      <c r="C27" s="31">
        <v>39000000</v>
      </c>
      <c r="D27" s="39">
        <f>42195000+'[1]Biểu 3 Q2 (2)'!D27</f>
        <v>42195000</v>
      </c>
      <c r="E27" s="21">
        <f t="shared" si="1"/>
        <v>108.19230769230769</v>
      </c>
      <c r="F27" s="21"/>
      <c r="G27" s="40"/>
      <c r="H27" s="32"/>
    </row>
    <row r="28" spans="1:8" s="33" customFormat="1" ht="25.5" customHeight="1">
      <c r="A28" s="17"/>
      <c r="B28" s="30" t="s">
        <v>23</v>
      </c>
      <c r="C28" s="31">
        <v>12000000</v>
      </c>
      <c r="D28" s="20">
        <f>'[1]Biểu 3 Q2 (2)'!D28</f>
        <v>32474887</v>
      </c>
      <c r="E28" s="21">
        <f t="shared" si="1"/>
        <v>270.62405833333332</v>
      </c>
      <c r="F28" s="21"/>
      <c r="G28" s="40"/>
      <c r="H28" s="32"/>
    </row>
    <row r="29" spans="1:8" s="33" customFormat="1" ht="25.5" customHeight="1">
      <c r="A29" s="17"/>
      <c r="B29" s="30" t="s">
        <v>29</v>
      </c>
      <c r="C29" s="31"/>
      <c r="D29" s="20">
        <f>2026400+'[1]Biểu 3 Q1 (2)'!D30</f>
        <v>4037900</v>
      </c>
      <c r="E29" s="21"/>
      <c r="F29" s="21"/>
      <c r="G29" s="40"/>
      <c r="H29" s="32"/>
    </row>
    <row r="30" spans="1:8" s="23" customFormat="1" ht="25.5" customHeight="1">
      <c r="A30" s="17"/>
      <c r="B30" s="28" t="s">
        <v>24</v>
      </c>
      <c r="C30" s="24">
        <f>C31</f>
        <v>48000000</v>
      </c>
      <c r="D30" s="36">
        <f>D31+D32+D33+D34</f>
        <v>26657289</v>
      </c>
      <c r="E30" s="21">
        <f t="shared" si="1"/>
        <v>55.536018750000004</v>
      </c>
      <c r="F30" s="21"/>
      <c r="G30" s="38"/>
      <c r="H30" s="22"/>
    </row>
    <row r="31" spans="1:8" s="33" customFormat="1" ht="25.5" customHeight="1">
      <c r="A31" s="17"/>
      <c r="B31" s="34" t="s">
        <v>25</v>
      </c>
      <c r="C31" s="31">
        <v>48000000</v>
      </c>
      <c r="D31" s="39">
        <f>9542800*2</f>
        <v>19085600</v>
      </c>
      <c r="E31" s="21">
        <f t="shared" si="1"/>
        <v>39.76166666666667</v>
      </c>
      <c r="F31" s="21"/>
      <c r="G31" s="40"/>
      <c r="H31" s="32"/>
    </row>
    <row r="32" spans="1:8" s="33" customFormat="1" ht="25.5" customHeight="1">
      <c r="A32" s="17"/>
      <c r="B32" s="35" t="s">
        <v>26</v>
      </c>
      <c r="C32" s="31"/>
      <c r="D32" s="20"/>
      <c r="E32" s="21"/>
      <c r="F32" s="21"/>
      <c r="G32" s="32"/>
      <c r="H32" s="32"/>
    </row>
    <row r="33" spans="1:8" s="33" customFormat="1" ht="25.5" customHeight="1">
      <c r="A33" s="17"/>
      <c r="B33" s="35" t="s">
        <v>30</v>
      </c>
      <c r="C33" s="31"/>
      <c r="D33" s="20">
        <v>750000</v>
      </c>
      <c r="E33" s="21"/>
      <c r="F33" s="21"/>
      <c r="G33" s="32"/>
      <c r="H33" s="32"/>
    </row>
    <row r="34" spans="1:8" s="33" customFormat="1" ht="25.5" customHeight="1">
      <c r="A34" s="17"/>
      <c r="B34" s="35" t="s">
        <v>31</v>
      </c>
      <c r="C34" s="31"/>
      <c r="D34" s="39">
        <v>6821689</v>
      </c>
      <c r="E34" s="21"/>
      <c r="F34" s="21"/>
      <c r="G34" s="32"/>
      <c r="H34" s="32"/>
    </row>
    <row r="35" spans="1:8" s="33" customFormat="1" ht="25.5" customHeight="1">
      <c r="A35" s="17" t="s">
        <v>32</v>
      </c>
      <c r="B35" s="18" t="s">
        <v>33</v>
      </c>
      <c r="C35" s="41">
        <v>0</v>
      </c>
      <c r="D35" s="20">
        <v>0</v>
      </c>
      <c r="E35" s="42"/>
      <c r="F35" s="42">
        <v>0</v>
      </c>
      <c r="G35" s="32"/>
      <c r="H35" s="32"/>
    </row>
    <row r="36" spans="1:8" s="33" customFormat="1" ht="25.5" customHeight="1">
      <c r="A36" s="17" t="s">
        <v>34</v>
      </c>
      <c r="B36" s="18" t="s">
        <v>35</v>
      </c>
      <c r="C36" s="31"/>
      <c r="D36" s="20"/>
      <c r="E36" s="41"/>
      <c r="F36" s="41"/>
      <c r="G36" s="32"/>
      <c r="H36" s="32"/>
    </row>
    <row r="37" spans="1:8" s="49" customFormat="1" ht="25.5" customHeight="1">
      <c r="A37" s="43" t="s">
        <v>18</v>
      </c>
      <c r="B37" s="44" t="s">
        <v>36</v>
      </c>
      <c r="C37" s="45">
        <f>C38+C60</f>
        <v>3247000000</v>
      </c>
      <c r="D37" s="45">
        <f>D38+D60</f>
        <v>2350466659</v>
      </c>
      <c r="E37" s="46">
        <f t="shared" ref="E37:E59" si="2">D37/C37*100</f>
        <v>72.388871542962733</v>
      </c>
      <c r="F37" s="47">
        <f>D37/'[2]Bieu 3 (QI)'!D36*100</f>
        <v>336.72440641209897</v>
      </c>
      <c r="G37" s="48" t="s">
        <v>37</v>
      </c>
      <c r="H37" s="48"/>
    </row>
    <row r="38" spans="1:8" s="23" customFormat="1" ht="25.5" customHeight="1">
      <c r="A38" s="17" t="s">
        <v>38</v>
      </c>
      <c r="B38" s="18" t="s">
        <v>39</v>
      </c>
      <c r="C38" s="36">
        <f>C39+C47+C58</f>
        <v>3247000000</v>
      </c>
      <c r="D38" s="36">
        <f>D39+D47+D58</f>
        <v>2350466659</v>
      </c>
      <c r="E38" s="19">
        <f t="shared" si="2"/>
        <v>72.388871542962733</v>
      </c>
      <c r="F38" s="24">
        <f>D38/'[3]Biểu 3 Q1 (2)'!D35*100</f>
        <v>310.75242286874658</v>
      </c>
      <c r="G38" s="22"/>
      <c r="H38" s="22"/>
    </row>
    <row r="39" spans="1:8" s="53" customFormat="1" ht="24" customHeight="1">
      <c r="A39" s="50">
        <v>1</v>
      </c>
      <c r="B39" s="51" t="s">
        <v>21</v>
      </c>
      <c r="C39" s="52">
        <f>SUM(C40:C46)</f>
        <v>2713000000</v>
      </c>
      <c r="D39" s="52">
        <f>SUM(D40:D46)</f>
        <v>1823604054</v>
      </c>
      <c r="E39" s="45">
        <f t="shared" si="2"/>
        <v>67.217252266863241</v>
      </c>
      <c r="F39" s="24">
        <f>D39/'[3]Biểu 3 Q1 (2)'!D36*100</f>
        <v>304.79240448453459</v>
      </c>
    </row>
    <row r="40" spans="1:8" s="58" customFormat="1" ht="24" customHeight="1">
      <c r="A40" s="54"/>
      <c r="B40" s="55" t="s">
        <v>22</v>
      </c>
      <c r="C40" s="56">
        <f>'[4]Thuyết minh dự toán(Ngân sách)'!C53</f>
        <v>1449200000</v>
      </c>
      <c r="D40" s="57">
        <f>295409349+'[1]Biểu 3 Q2 (2)'!D39</f>
        <v>951333426</v>
      </c>
      <c r="E40" s="20">
        <f t="shared" si="2"/>
        <v>65.645419955837696</v>
      </c>
      <c r="F40" s="24">
        <f>D40/'[3]Biểu 3 Q1 (2)'!D37*100</f>
        <v>291.35658088499883</v>
      </c>
    </row>
    <row r="41" spans="1:8" s="58" customFormat="1" ht="31.5" customHeight="1">
      <c r="A41" s="54"/>
      <c r="B41" s="59" t="s">
        <v>40</v>
      </c>
      <c r="C41" s="56">
        <f>'[4]Thuyết minh dự toán(Ngân sách)'!C54</f>
        <v>0</v>
      </c>
      <c r="D41" s="60">
        <f>'[1]Biểu 3 Q2 (2)'!D40</f>
        <v>0</v>
      </c>
      <c r="E41" s="20" t="s">
        <v>41</v>
      </c>
      <c r="F41" s="24"/>
    </row>
    <row r="42" spans="1:8" s="58" customFormat="1" ht="24" customHeight="1">
      <c r="A42" s="54"/>
      <c r="B42" s="55" t="s">
        <v>23</v>
      </c>
      <c r="C42" s="56">
        <f>'[4]Thuyết minh dự toán(Ngân sách)'!C55</f>
        <v>685800000</v>
      </c>
      <c r="D42" s="57">
        <f>180241306+'[1]Biểu 3 Q2 (2)'!D41</f>
        <v>549448830</v>
      </c>
      <c r="E42" s="20">
        <f t="shared" si="2"/>
        <v>80.117939632545927</v>
      </c>
      <c r="F42" s="24">
        <f>D42/'[3]Biểu 3 Q1 (2)'!D39*100</f>
        <v>307.92276624884909</v>
      </c>
    </row>
    <row r="43" spans="1:8" s="58" customFormat="1" ht="24" customHeight="1">
      <c r="A43" s="54"/>
      <c r="B43" s="55" t="s">
        <v>42</v>
      </c>
      <c r="C43" s="56">
        <f>'[4]Thuyết minh dự toán(Ngân sách)'!C56</f>
        <v>10000000</v>
      </c>
      <c r="D43" s="57">
        <f>8940000+'[1]Biểu 3 Q2 (2)'!D42</f>
        <v>8940000</v>
      </c>
      <c r="E43" s="20">
        <f t="shared" si="2"/>
        <v>89.4</v>
      </c>
      <c r="F43" s="24"/>
    </row>
    <row r="44" spans="1:8" s="58" customFormat="1" ht="24" customHeight="1">
      <c r="A44" s="54"/>
      <c r="B44" s="55" t="s">
        <v>43</v>
      </c>
      <c r="C44" s="56">
        <f>'[4]Thuyết minh dự toán(Ngân sách)'!C57</f>
        <v>4000000</v>
      </c>
      <c r="D44" s="61"/>
      <c r="E44" s="20">
        <f t="shared" si="2"/>
        <v>0</v>
      </c>
      <c r="F44" s="24"/>
    </row>
    <row r="45" spans="1:8" s="58" customFormat="1" ht="24" customHeight="1">
      <c r="A45" s="54"/>
      <c r="B45" s="55" t="s">
        <v>44</v>
      </c>
      <c r="C45" s="56">
        <f>'[4]Thuyết minh dự toán(Ngân sách)'!C58</f>
        <v>564000000</v>
      </c>
      <c r="D45" s="57">
        <f>127168807+'[1]Biểu 3 Q2 (2)'!D44</f>
        <v>313881798</v>
      </c>
      <c r="E45" s="20">
        <f t="shared" si="2"/>
        <v>55.652801063829784</v>
      </c>
      <c r="F45" s="24">
        <f>D45/'[3]Biểu 3 Q1 (2)'!D42*100</f>
        <v>339.69604066770779</v>
      </c>
    </row>
    <row r="46" spans="1:8" s="58" customFormat="1" ht="24" customHeight="1">
      <c r="A46" s="54"/>
      <c r="B46" s="62" t="s">
        <v>45</v>
      </c>
      <c r="C46" s="63">
        <v>0</v>
      </c>
      <c r="D46" s="61"/>
      <c r="E46" s="63"/>
      <c r="F46" s="24">
        <f>D46/'[3]Biểu 3 Q1 (2)'!D43*100</f>
        <v>0</v>
      </c>
    </row>
    <row r="47" spans="1:8" s="53" customFormat="1" ht="24" customHeight="1">
      <c r="A47" s="50">
        <v>2</v>
      </c>
      <c r="B47" s="64" t="s">
        <v>24</v>
      </c>
      <c r="C47" s="52">
        <f>SUM(C48:C57)</f>
        <v>529000000</v>
      </c>
      <c r="D47" s="52">
        <f>SUM(D48:D57)</f>
        <v>514594605</v>
      </c>
      <c r="E47" s="45">
        <f t="shared" si="2"/>
        <v>97.276862948960314</v>
      </c>
      <c r="F47" s="24">
        <f>D47/'[3]Biểu 3 Q1 (2)'!D44*100</f>
        <v>348.38408647403423</v>
      </c>
    </row>
    <row r="48" spans="1:8" s="58" customFormat="1" ht="24" customHeight="1">
      <c r="A48" s="54"/>
      <c r="B48" s="65" t="s">
        <v>46</v>
      </c>
      <c r="C48" s="56">
        <f>'[4]Thuyết minh dự toán(Ngân sách)'!C60</f>
        <v>90000000</v>
      </c>
      <c r="D48" s="57">
        <f>7513069+'[1]Biểu 3 Q2 (2)'!D47</f>
        <v>76745205</v>
      </c>
      <c r="E48" s="20">
        <f t="shared" si="2"/>
        <v>85.272450000000006</v>
      </c>
      <c r="F48" s="24">
        <f>D48/'[3]Biểu 3 Q1 (2)'!D45*100</f>
        <v>230.66913226047902</v>
      </c>
    </row>
    <row r="49" spans="1:7" s="58" customFormat="1" ht="24" customHeight="1">
      <c r="A49" s="54"/>
      <c r="B49" s="65" t="s">
        <v>47</v>
      </c>
      <c r="C49" s="56">
        <f>'[4]Thuyết minh dự toán(Ngân sách)'!C61</f>
        <v>50000000</v>
      </c>
      <c r="D49" s="57">
        <f>20115000+'[1]Biểu 3 Q2 (2)'!D48</f>
        <v>63860000</v>
      </c>
      <c r="E49" s="20">
        <f t="shared" si="2"/>
        <v>127.71999999999998</v>
      </c>
      <c r="F49" s="24">
        <f>D49/'[3]Biểu 3 Q1 (2)'!D46*100</f>
        <v>299.81220657276998</v>
      </c>
    </row>
    <row r="50" spans="1:7" s="58" customFormat="1" ht="24" customHeight="1">
      <c r="A50" s="54"/>
      <c r="B50" s="65" t="s">
        <v>48</v>
      </c>
      <c r="C50" s="56">
        <f>'[4]Thuyết minh dự toán(Ngân sách)'!C62</f>
        <v>43000000</v>
      </c>
      <c r="D50" s="57">
        <f>14926600+'[1]Biểu 3 Q2 (2)'!D49</f>
        <v>30239800</v>
      </c>
      <c r="E50" s="20">
        <f t="shared" si="2"/>
        <v>70.325116279069761</v>
      </c>
      <c r="F50" s="24">
        <f>D50/'[3]Biểu 3 Q1 (2)'!D47*100</f>
        <v>250.50158635486301</v>
      </c>
    </row>
    <row r="51" spans="1:7" s="58" customFormat="1" ht="24" customHeight="1">
      <c r="A51" s="54"/>
      <c r="B51" s="65" t="s">
        <v>49</v>
      </c>
      <c r="C51" s="56">
        <f>'[4]Thuyết minh dự toán(Ngân sách)'!C63</f>
        <v>16000000</v>
      </c>
      <c r="D51" s="56"/>
      <c r="E51" s="20">
        <f t="shared" si="2"/>
        <v>0</v>
      </c>
      <c r="F51" s="24"/>
    </row>
    <row r="52" spans="1:7" s="58" customFormat="1" ht="24" customHeight="1">
      <c r="A52" s="54"/>
      <c r="B52" s="65" t="s">
        <v>50</v>
      </c>
      <c r="C52" s="56">
        <f>'[4]Thuyết minh dự toán(Ngân sách)'!C64</f>
        <v>30000000</v>
      </c>
      <c r="D52" s="57">
        <f>9180000+'[1]Biểu 3 Q2 (2)'!D51</f>
        <v>15180000</v>
      </c>
      <c r="E52" s="20">
        <f t="shared" si="2"/>
        <v>50.6</v>
      </c>
      <c r="F52" s="24">
        <f>D52/'[3]Biểu 3 Q1 (2)'!D49*100</f>
        <v>333.62637362637366</v>
      </c>
    </row>
    <row r="53" spans="1:7" s="58" customFormat="1" ht="24" customHeight="1">
      <c r="A53" s="54"/>
      <c r="B53" s="65" t="s">
        <v>25</v>
      </c>
      <c r="C53" s="56">
        <f>'[4]Thuyết minh dự toán(Ngân sách)'!C65</f>
        <v>80000000</v>
      </c>
      <c r="D53" s="57">
        <f>19085600+'[1]Biểu 3 Q2 (2)'!D52</f>
        <v>66799600</v>
      </c>
      <c r="E53" s="20">
        <f t="shared" si="2"/>
        <v>83.499499999999998</v>
      </c>
      <c r="F53" s="24"/>
    </row>
    <row r="54" spans="1:7" s="58" customFormat="1" ht="36.75" customHeight="1">
      <c r="A54" s="54"/>
      <c r="B54" s="59" t="s">
        <v>51</v>
      </c>
      <c r="C54" s="56">
        <f>'[4]Thuyết minh dự toán(Ngân sách)'!C66</f>
        <v>120000000</v>
      </c>
      <c r="D54" s="57">
        <f>54365000+'[1]Biểu 3 Q2 (2)'!D53</f>
        <v>142595000</v>
      </c>
      <c r="E54" s="20">
        <f t="shared" si="2"/>
        <v>118.82916666666668</v>
      </c>
      <c r="F54" s="24">
        <f>D54/'[3]Biểu 3 Q1 (2)'!D51*100</f>
        <v>717.43746100746648</v>
      </c>
    </row>
    <row r="55" spans="1:7" s="58" customFormat="1" ht="24" customHeight="1">
      <c r="A55" s="54"/>
      <c r="B55" s="59" t="s">
        <v>52</v>
      </c>
      <c r="C55" s="56">
        <f>'[4]Thuyết minh dự toán(Ngân sách)'!C67</f>
        <v>50000000</v>
      </c>
      <c r="D55" s="61">
        <f>'[1]Biểu 3 Q2 (2)'!D54</f>
        <v>21110000</v>
      </c>
      <c r="E55" s="20">
        <f t="shared" si="2"/>
        <v>42.22</v>
      </c>
      <c r="F55" s="24"/>
    </row>
    <row r="56" spans="1:7" s="58" customFormat="1" ht="24" customHeight="1">
      <c r="A56" s="54"/>
      <c r="B56" s="59" t="s">
        <v>53</v>
      </c>
      <c r="C56" s="56">
        <f>'[4]Thuyết minh dự toán(Ngân sách)'!C68</f>
        <v>40000000</v>
      </c>
      <c r="D56" s="57">
        <f>32245000+'[1]Biểu 3 Q2 (2)'!D55</f>
        <v>76465000</v>
      </c>
      <c r="E56" s="20">
        <f t="shared" si="2"/>
        <v>191.16249999999999</v>
      </c>
      <c r="F56" s="24">
        <f>D56/'[3]Biểu 3 Q1 (2)'!D53*100</f>
        <v>159.16612893153766</v>
      </c>
    </row>
    <row r="57" spans="1:7" s="58" customFormat="1" ht="24" customHeight="1">
      <c r="A57" s="54"/>
      <c r="B57" s="55" t="s">
        <v>54</v>
      </c>
      <c r="C57" s="56">
        <f>'[4]Thuyết minh dự toán(Ngân sách)'!C69</f>
        <v>10000000</v>
      </c>
      <c r="D57" s="57">
        <f>16000000+'[1]Biểu 3 Q2 (2)'!D56</f>
        <v>21600000</v>
      </c>
      <c r="E57" s="20" t="s">
        <v>41</v>
      </c>
      <c r="F57" s="24">
        <f>D57/'[3]Biểu 3 Q1 (2)'!D54*100</f>
        <v>251.16279069767441</v>
      </c>
    </row>
    <row r="58" spans="1:7" s="53" customFormat="1" ht="48.75" customHeight="1">
      <c r="A58" s="50"/>
      <c r="B58" s="64" t="s">
        <v>55</v>
      </c>
      <c r="C58" s="52">
        <f>C59</f>
        <v>5000000</v>
      </c>
      <c r="D58" s="66">
        <f>D59</f>
        <v>12268000</v>
      </c>
      <c r="E58" s="45">
        <f t="shared" si="2"/>
        <v>245.35999999999999</v>
      </c>
      <c r="F58" s="24">
        <f>D58/'[3]Biểu 3 Q1 (2)'!D55*100</f>
        <v>118.41698841698842</v>
      </c>
    </row>
    <row r="59" spans="1:7" s="58" customFormat="1" ht="36" customHeight="1">
      <c r="A59" s="54"/>
      <c r="B59" s="55" t="s">
        <v>56</v>
      </c>
      <c r="C59" s="56">
        <f>'[4]Thuyết minh dự toán(Ngân sách)'!$C$71</f>
        <v>5000000</v>
      </c>
      <c r="D59" s="57">
        <f>1574000+'[1]Biểu 3 Q2 (2)'!D58</f>
        <v>12268000</v>
      </c>
      <c r="E59" s="20">
        <f t="shared" si="2"/>
        <v>245.35999999999999</v>
      </c>
      <c r="F59" s="24">
        <f>D59/'[3]Biểu 3 Q1 (2)'!D56*100</f>
        <v>118.41698841698842</v>
      </c>
    </row>
    <row r="60" spans="1:7" s="72" customFormat="1" ht="25.5" customHeight="1">
      <c r="A60" s="67" t="s">
        <v>57</v>
      </c>
      <c r="B60" s="68" t="s">
        <v>58</v>
      </c>
      <c r="C60" s="69">
        <f>C61</f>
        <v>0</v>
      </c>
      <c r="D60" s="20"/>
      <c r="E60" s="36"/>
      <c r="F60" s="70"/>
      <c r="G60" s="71"/>
    </row>
    <row r="61" spans="1:7" s="58" customFormat="1" ht="48" customHeight="1">
      <c r="A61" s="73"/>
      <c r="B61" s="74" t="s">
        <v>59</v>
      </c>
      <c r="C61" s="75">
        <v>0</v>
      </c>
      <c r="D61" s="56"/>
      <c r="E61" s="41">
        <v>0</v>
      </c>
      <c r="F61" s="31"/>
    </row>
    <row r="62" spans="1:7">
      <c r="D62" s="79"/>
      <c r="E62" s="79"/>
      <c r="F62" s="79"/>
    </row>
    <row r="63" spans="1:7">
      <c r="D63" s="80" t="s">
        <v>60</v>
      </c>
      <c r="E63" s="80"/>
      <c r="F63" s="80"/>
    </row>
    <row r="64" spans="1:7">
      <c r="D64" s="81"/>
      <c r="E64" s="81"/>
      <c r="F64" s="81"/>
    </row>
    <row r="65" spans="4:6">
      <c r="D65" s="80"/>
      <c r="E65" s="80"/>
      <c r="F65" s="80"/>
    </row>
    <row r="68" spans="4:6">
      <c r="D68" s="76" t="str">
        <f>'[1]B2 Đ2'!C44</f>
        <v>Nguyễn Thị Thu Thủy</v>
      </c>
      <c r="E68" s="76"/>
      <c r="F68" s="76"/>
    </row>
  </sheetData>
  <mergeCells count="19">
    <mergeCell ref="A10:F10"/>
    <mergeCell ref="E1:F1"/>
    <mergeCell ref="A2:B2"/>
    <mergeCell ref="C2:F2"/>
    <mergeCell ref="A3:B3"/>
    <mergeCell ref="C3:F3"/>
    <mergeCell ref="C4:F4"/>
    <mergeCell ref="C5:F5"/>
    <mergeCell ref="A6:F6"/>
    <mergeCell ref="A7:F7"/>
    <mergeCell ref="A8:F8"/>
    <mergeCell ref="A9:F9"/>
    <mergeCell ref="D68:F68"/>
    <mergeCell ref="A11:F11"/>
    <mergeCell ref="E12:F12"/>
    <mergeCell ref="D62:F62"/>
    <mergeCell ref="D63:F63"/>
    <mergeCell ref="D64:F64"/>
    <mergeCell ref="D65:F65"/>
  </mergeCells>
  <pageMargins left="0.31496062992125984" right="0" top="0.2" bottom="0.37" header="0.31496062992125984" footer="0.31496062992125984"/>
  <pageSetup paperSize="9" scale="9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Biểu 3 Q3</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AutoBVT</cp:lastModifiedBy>
  <dcterms:created xsi:type="dcterms:W3CDTF">2021-11-06T15:49:57Z</dcterms:created>
  <dcterms:modified xsi:type="dcterms:W3CDTF">2021-11-24T00:52:35Z</dcterms:modified>
</cp:coreProperties>
</file>