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Biểu 3 Q3" sheetId="1" r:id="rId1"/>
  </sheets>
  <externalReferences>
    <externalReference r:id="rId2"/>
    <externalReference r:id="rId3"/>
    <externalReference r:id="rId4"/>
    <externalReference r:id="rId5"/>
  </externalReferences>
  <definedNames>
    <definedName name="_xlnm.Print_Titles" localSheetId="0">'Biểu 3 Q3'!#REF!</definedName>
  </definedNames>
  <calcPr calcId="124519"/>
</workbook>
</file>

<file path=xl/calcChain.xml><?xml version="1.0" encoding="utf-8"?>
<calcChain xmlns="http://schemas.openxmlformats.org/spreadsheetml/2006/main">
  <c r="D68" i="1"/>
  <c r="C60"/>
  <c r="D59"/>
  <c r="E59" s="1"/>
  <c r="C59"/>
  <c r="C58"/>
  <c r="D57"/>
  <c r="F57" s="1"/>
  <c r="C57"/>
  <c r="D56"/>
  <c r="E56" s="1"/>
  <c r="C56"/>
  <c r="D55"/>
  <c r="C55"/>
  <c r="E55" s="1"/>
  <c r="F54"/>
  <c r="D54"/>
  <c r="C54"/>
  <c r="E54" s="1"/>
  <c r="E53"/>
  <c r="D53"/>
  <c r="C53"/>
  <c r="F52"/>
  <c r="E52"/>
  <c r="D52"/>
  <c r="C52"/>
  <c r="C51"/>
  <c r="E51" s="1"/>
  <c r="D50"/>
  <c r="E50" s="1"/>
  <c r="C50"/>
  <c r="D49"/>
  <c r="E49" s="1"/>
  <c r="C49"/>
  <c r="D48"/>
  <c r="E48" s="1"/>
  <c r="C48"/>
  <c r="D47"/>
  <c r="E47" s="1"/>
  <c r="C47"/>
  <c r="F46"/>
  <c r="D45"/>
  <c r="E45" s="1"/>
  <c r="C45"/>
  <c r="C44"/>
  <c r="E44" s="1"/>
  <c r="E43"/>
  <c r="D43"/>
  <c r="C43"/>
  <c r="F42"/>
  <c r="E42"/>
  <c r="D42"/>
  <c r="C42"/>
  <c r="D41"/>
  <c r="C41"/>
  <c r="D40"/>
  <c r="E40" s="1"/>
  <c r="C40"/>
  <c r="C39"/>
  <c r="C38" s="1"/>
  <c r="C37" s="1"/>
  <c r="E31"/>
  <c r="D31"/>
  <c r="D30"/>
  <c r="E30" s="1"/>
  <c r="C30"/>
  <c r="D29"/>
  <c r="D28"/>
  <c r="E28" s="1"/>
  <c r="E27"/>
  <c r="D27"/>
  <c r="C26"/>
  <c r="C25"/>
  <c r="C24" s="1"/>
  <c r="E22"/>
  <c r="E21"/>
  <c r="C21"/>
  <c r="E20"/>
  <c r="E19"/>
  <c r="E18"/>
  <c r="C18"/>
  <c r="D17"/>
  <c r="E17" s="1"/>
  <c r="E16" s="1"/>
  <c r="E15" s="1"/>
  <c r="C17"/>
  <c r="C16"/>
  <c r="C15" s="1"/>
  <c r="A3"/>
  <c r="A2"/>
  <c r="F40" l="1"/>
  <c r="F47"/>
  <c r="F48"/>
  <c r="F49"/>
  <c r="F50"/>
  <c r="F56"/>
  <c r="D58"/>
  <c r="F45"/>
  <c r="F59"/>
  <c r="D26"/>
  <c r="D16"/>
  <c r="D15" s="1"/>
  <c r="D39"/>
  <c r="E58" l="1"/>
  <c r="F58"/>
  <c r="D38"/>
  <c r="E39"/>
  <c r="F39"/>
  <c r="E26"/>
  <c r="D25"/>
  <c r="E25" l="1"/>
  <c r="D24"/>
  <c r="E24" s="1"/>
  <c r="D37"/>
  <c r="E38"/>
  <c r="F38"/>
  <c r="E37" l="1"/>
  <c r="F37"/>
</calcChain>
</file>

<file path=xl/comments1.xml><?xml version="1.0" encoding="utf-8"?>
<comments xmlns="http://schemas.openxmlformats.org/spreadsheetml/2006/main">
  <authors>
    <author>Mr:Le Minh Khai</author>
  </authors>
  <commentList>
    <comment ref="B41"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<sst xmlns="http://schemas.openxmlformats.org/spreadsheetml/2006/main" count="75" uniqueCount="61">
  <si>
    <t>Biểu 03</t>
  </si>
  <si>
    <t>CỘNG HÒA XÃ HỘI CHỦ NGHĨA VIỆT NAM</t>
  </si>
  <si>
    <t>Độc lập - Tự do - Hạnh phúc</t>
  </si>
  <si>
    <t>Đông Triều, ngày 05 tháng 10 năm 2021</t>
  </si>
  <si>
    <t>CÔNG KHAI THỰC HIỆN DỰ TOÁN THU- CHI NGÂN SÁCH QUÝ III NĂM 2021</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</si>
  <si>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</si>
  <si>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</si>
  <si>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Căn cứ Quyết định giao ngân sách số 182/QĐ-PGD ngày 24/12/2020 của phòng giáo dục và đào tạo thị xã Đông Triều</t>
  </si>
  <si>
    <t xml:space="preserve">         Trường THCS Hồng Thái Tây công khai tình hình thực hiện dự toán thu-chi ngân sách quý III năm 2021 như sau:</t>
  </si>
  <si>
    <t>ĐV tính:  đồng</t>
  </si>
  <si>
    <t xml:space="preserve">Số 
TT </t>
  </si>
  <si>
    <t>Nội dung</t>
  </si>
  <si>
    <t>Dự toán đầu năm 2021</t>
  </si>
  <si>
    <t>Thực hiện quý III năm 2021</t>
  </si>
  <si>
    <t>Thực hiện quý III/Dự toán năm (tỷ lệ %)</t>
  </si>
  <si>
    <t>Thực hiện quý III nay so với cùng kỳ năm trước (tỷ lệ %)</t>
  </si>
  <si>
    <t>A</t>
  </si>
  <si>
    <t>Tổng số thu, chi, nộp ngân sách phí, lệ phí</t>
  </si>
  <si>
    <t>I</t>
  </si>
  <si>
    <t xml:space="preserve"> Số thu phí, lệ phí</t>
  </si>
  <si>
    <t>Học phí</t>
  </si>
  <si>
    <t>Chi thanh toán cho cá nhân</t>
  </si>
  <si>
    <t>Mục 6000: Tiền lương</t>
  </si>
  <si>
    <t>Mục 6100: Phụ cấp lương</t>
  </si>
  <si>
    <t>Chi nghiệp vụ chuyên môn</t>
  </si>
  <si>
    <t xml:space="preserve"> Mục 6750: Chi phí thuê mướn</t>
  </si>
  <si>
    <t>Mục 6299: tiền nước</t>
  </si>
  <si>
    <t>II</t>
  </si>
  <si>
    <t>Chi từ nguồn thu phí được để lại</t>
  </si>
  <si>
    <t>Mục 6449: Thanh toán khác cho cá nhân</t>
  </si>
  <si>
    <t>Mục 7049: Chi khác</t>
  </si>
  <si>
    <t>Mục 6599: Vật tư VP</t>
  </si>
  <si>
    <t>III</t>
  </si>
  <si>
    <t xml:space="preserve"> Số phí, lệ phí nộp ngân sách nhà nước</t>
  </si>
  <si>
    <t>B</t>
  </si>
  <si>
    <t>Dự toán chi ngân sách nhà nước</t>
  </si>
  <si>
    <t>Nguồn ngân sách trong nước</t>
  </si>
  <si>
    <t>Chia tỷ lệ % ở cột cùng kỳ ở phần I;1.1;1;2;3;1.2 nhé</t>
  </si>
  <si>
    <t>1.1</t>
  </si>
  <si>
    <t xml:space="preserve"> Kinh phí thực hiện chế độ tự chủ </t>
  </si>
  <si>
    <t>Mục 6050: Tiền công trả cho vị trí lao động thường xuyên theo hợp đồng</t>
  </si>
  <si>
    <t>-</t>
  </si>
  <si>
    <t>Mục 6200: Tiền thưởng</t>
  </si>
  <si>
    <t>Mục 6250: Phúc lợi tập thể</t>
  </si>
  <si>
    <t>Mục 6300: Các khoản đóng góp</t>
  </si>
  <si>
    <t>Các khoản thanh toán khác cho cá nhân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</si>
  <si>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</si>
  <si>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</si>
  <si>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</si>
  <si>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</si>
  <si>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</si>
  <si>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6900: Sửa chữa, duy tu tài sản phục vụ công tác chuyên môn và các công trình cơ sở hạ tầng.</t>
  </si>
  <si>
    <t>Mục 6950: Mua sắm tài sản phục vụ công tác chuyên môn</t>
  </si>
  <si>
    <t xml:space="preserve"> Mục 7000: Chí phí nghiệp vụ chuyên môn của từng ngành</t>
  </si>
  <si>
    <t>Mục 7050: Mua sắm tài sản vô hình</t>
  </si>
  <si>
    <t>Các khoản chi khác</t>
  </si>
  <si>
    <t>Mục 7750: Chi khác</t>
  </si>
  <si>
    <t>1.2</t>
  </si>
  <si>
    <t xml:space="preserve"> Kinh phí thực hiện chế độ không tự chủ </t>
  </si>
  <si>
    <r>
      <t xml:space="preserve"> Mục 6900:</t>
    </r>
    <r>
      <rPr>
        <b/>
        <sz val="11"/>
        <rFont val="Times New Roman"/>
        <family val="1"/>
      </rPr>
      <t xml:space="preserve"> </t>
    </r>
    <r>
      <rPr>
        <sz val="11"/>
        <rFont val="Times New Roman"/>
        <family val="1"/>
      </rPr>
      <t>Sửa chữa, duy tu tài sản phục vụ công tác chuyên môn và các công trình cơ sở hạ tầng.</t>
    </r>
  </si>
  <si>
    <t>HIỆU TRƯỞNG</t>
  </si>
</sst>
</file>

<file path=xl/styles.xml><?xml version="1.0" encoding="utf-8"?>
<styleSheet xmlns="http://schemas.openxmlformats.org/spreadsheetml/2006/main">
  <numFmts count="3">
    <numFmt numFmtId="43" formatCode="_(* #,##0.00_);_(* \(#,##0.00\);_(* &quot;-&quot;??_);_(@_)"/>
    <numFmt numFmtId="164" formatCode="_(* #,##0_);_(* \(#,##0\);_(* &quot;-&quot;??_);_(@_)"/>
    <numFmt numFmtId="165" formatCode="_(* #,##0.000_);_(* \(#,##0.000\);_(* &quot;-&quot;??_);_(@_)"/>
  </numFmts>
  <fonts count="48">
    <font>
      <sz val="11"/>
      <color theme="1"/>
      <name val="Calibri"/>
      <family val="2"/>
      <charset val="163"/>
      <scheme val="minor"/>
    </font>
    <font>
      <sz val="11"/>
      <color theme="1"/>
      <name val="Calibri"/>
      <family val="2"/>
      <charset val="163"/>
      <scheme val="minor"/>
    </font>
    <font>
      <sz val="14"/>
      <color theme="1"/>
      <name val="Cambria"/>
      <family val="1"/>
      <charset val="163"/>
      <scheme val="major"/>
    </font>
    <font>
      <sz val="10"/>
      <color theme="1"/>
      <name val="Cambria"/>
      <family val="1"/>
      <charset val="163"/>
      <scheme val="major"/>
    </font>
    <font>
      <sz val="10"/>
      <color theme="1"/>
      <name val="Times New Roman"/>
      <family val="1"/>
    </font>
    <font>
      <b/>
      <sz val="10"/>
      <color theme="1"/>
      <name val="Times New Roman"/>
      <family val="1"/>
      <charset val="163"/>
    </font>
    <font>
      <sz val="12"/>
      <color theme="1"/>
      <name val="Times New Roman"/>
      <family val="1"/>
      <charset val="163"/>
    </font>
    <font>
      <b/>
      <sz val="12"/>
      <color theme="1"/>
      <name val="Times New Roman"/>
      <family val="1"/>
      <charset val="163"/>
    </font>
    <font>
      <b/>
      <i/>
      <sz val="10"/>
      <color theme="1"/>
      <name val="Times New Roman"/>
      <family val="1"/>
      <charset val="163"/>
    </font>
    <font>
      <i/>
      <sz val="10"/>
      <color theme="1"/>
      <name val="Times New Roman"/>
      <family val="1"/>
      <charset val="163"/>
    </font>
    <font>
      <b/>
      <sz val="11"/>
      <color theme="1"/>
      <name val="Times New Roman"/>
      <family val="1"/>
      <charset val="163"/>
    </font>
    <font>
      <i/>
      <sz val="13"/>
      <color theme="1"/>
      <name val="Times New Roman"/>
      <family val="1"/>
    </font>
    <font>
      <sz val="10"/>
      <color theme="1"/>
      <name val="Times New Roman"/>
      <family val="1"/>
      <charset val="163"/>
    </font>
    <font>
      <b/>
      <sz val="11"/>
      <color theme="1"/>
      <name val="Cambria"/>
      <family val="1"/>
      <charset val="163"/>
      <scheme val="major"/>
    </font>
    <font>
      <b/>
      <sz val="12"/>
      <name val="Times New Roman"/>
      <family val="1"/>
    </font>
    <font>
      <sz val="11"/>
      <color theme="1"/>
      <name val="Times New Roman"/>
      <family val="1"/>
      <charset val="163"/>
    </font>
    <font>
      <sz val="12"/>
      <name val="Times New Roman"/>
      <family val="1"/>
    </font>
    <font>
      <sz val="11"/>
      <color theme="1"/>
      <name val="Cambria"/>
      <family val="1"/>
      <charset val="163"/>
      <scheme val="major"/>
    </font>
    <font>
      <b/>
      <sz val="10"/>
      <color theme="1"/>
      <name val="Times New Roman"/>
      <family val="1"/>
    </font>
    <font>
      <sz val="9"/>
      <color indexed="8"/>
      <name val="Times New Roman"/>
      <family val="1"/>
    </font>
    <font>
      <b/>
      <u/>
      <sz val="11"/>
      <color theme="1"/>
      <name val="Times New Roman"/>
      <family val="1"/>
      <charset val="163"/>
    </font>
    <font>
      <b/>
      <u/>
      <sz val="10"/>
      <color theme="1"/>
      <name val="Times New Roman"/>
      <family val="1"/>
    </font>
    <font>
      <b/>
      <u/>
      <sz val="10"/>
      <color theme="1"/>
      <name val="Times New Roman"/>
      <family val="1"/>
      <charset val="163"/>
    </font>
    <font>
      <b/>
      <u/>
      <sz val="11"/>
      <color theme="1"/>
      <name val="Cambria"/>
      <family val="1"/>
      <charset val="163"/>
      <scheme val="major"/>
    </font>
    <font>
      <b/>
      <u/>
      <sz val="11"/>
      <name val="Times New Roman"/>
      <family val="1"/>
    </font>
    <font>
      <b/>
      <u/>
      <sz val="10"/>
      <name val="Times New Roman"/>
      <family val="1"/>
    </font>
    <font>
      <b/>
      <u/>
      <sz val="11"/>
      <color theme="1"/>
      <name val="Times New Roman"/>
      <family val="1"/>
    </font>
    <font>
      <sz val="11"/>
      <name val="Times New Roman"/>
      <family val="1"/>
    </font>
    <font>
      <sz val="10"/>
      <name val="Times New Roman"/>
      <family val="1"/>
    </font>
    <font>
      <sz val="11"/>
      <color theme="1"/>
      <name val="Times New Roman"/>
      <family val="1"/>
    </font>
    <font>
      <sz val="10"/>
      <color indexed="8"/>
      <name val="Times New Roman"/>
      <family val="1"/>
    </font>
    <font>
      <sz val="11"/>
      <color indexed="8"/>
      <name val="Times New Roman"/>
      <family val="1"/>
    </font>
    <font>
      <b/>
      <u/>
      <sz val="12"/>
      <name val="Times New Roman"/>
      <family val="1"/>
    </font>
    <font>
      <b/>
      <u/>
      <sz val="10"/>
      <color indexed="8"/>
      <name val="Times New Roman"/>
      <family val="1"/>
    </font>
    <font>
      <b/>
      <sz val="11"/>
      <color theme="1"/>
      <name val="Times New Roman"/>
      <family val="1"/>
    </font>
    <font>
      <b/>
      <sz val="10"/>
      <name val="Times New Roman"/>
      <family val="1"/>
    </font>
    <font>
      <b/>
      <i/>
      <sz val="11"/>
      <color theme="1"/>
      <name val="Times New Roman"/>
      <family val="1"/>
    </font>
    <font>
      <b/>
      <sz val="11"/>
      <name val="Times New Roman"/>
      <family val="1"/>
    </font>
    <font>
      <sz val="10"/>
      <name val="Times New Roman"/>
      <family val="1"/>
      <charset val="163"/>
    </font>
    <font>
      <i/>
      <sz val="10"/>
      <color theme="1"/>
      <name val="Times New Roman"/>
      <family val="1"/>
    </font>
    <font>
      <b/>
      <sz val="10"/>
      <color theme="1"/>
      <name val="Cambria"/>
      <family val="1"/>
      <charset val="163"/>
      <scheme val="major"/>
    </font>
    <font>
      <i/>
      <sz val="10"/>
      <color theme="1"/>
      <name val="Cambria"/>
      <family val="1"/>
      <charset val="163"/>
      <scheme val="major"/>
    </font>
    <font>
      <b/>
      <sz val="10"/>
      <color theme="1"/>
      <name val="Cambria"/>
      <family val="1"/>
      <scheme val="major"/>
    </font>
    <font>
      <b/>
      <sz val="8"/>
      <color indexed="81"/>
      <name val="Tahoma"/>
      <family val="2"/>
    </font>
    <font>
      <sz val="8"/>
      <color indexed="81"/>
      <name val="Tahoma"/>
      <family val="2"/>
    </font>
    <font>
      <sz val="10"/>
      <name val="Arial"/>
      <family val="2"/>
    </font>
    <font>
      <sz val="8"/>
      <color indexed="8"/>
      <name val="Arial"/>
      <family val="2"/>
    </font>
    <font>
      <sz val="11"/>
      <color indexed="9"/>
      <name val="Arial"/>
      <family val="2"/>
    </font>
  </fonts>
  <fills count="3">
    <fill>
      <patternFill patternType="none"/>
    </fill>
    <fill>
      <patternFill patternType="gray125"/>
    </fill>
    <fill>
      <patternFill patternType="solid">
        <fgColor indexed="9"/>
        <bgColor indexed="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7">
    <xf numFmtId="0" fontId="0" fillId="0" borderId="0"/>
    <xf numFmtId="43" fontId="1" fillId="0" borderId="0" applyFont="0" applyFill="0" applyBorder="0" applyAlignment="0" applyProtection="0"/>
    <xf numFmtId="43" fontId="45" fillId="0" borderId="0" applyFont="0" applyFill="0" applyBorder="0" applyAlignment="0" applyProtection="0"/>
    <xf numFmtId="0" fontId="45" fillId="0" borderId="0"/>
    <xf numFmtId="0" fontId="46" fillId="0" borderId="0" applyNumberFormat="0" applyFill="0" applyBorder="0" applyAlignment="0" applyProtection="0">
      <alignment vertical="top"/>
    </xf>
    <xf numFmtId="0" fontId="47" fillId="0" borderId="0" applyFill="0" applyProtection="0"/>
    <xf numFmtId="0" fontId="46" fillId="0" borderId="0" applyNumberFormat="0" applyFill="0" applyBorder="0" applyAlignment="0" applyProtection="0">
      <alignment vertical="top"/>
    </xf>
  </cellStyleXfs>
  <cellXfs count="91">
    <xf numFmtId="0" fontId="0" fillId="0" borderId="0" xfId="0"/>
    <xf numFmtId="0" fontId="2" fillId="0" borderId="0" xfId="0" applyFont="1" applyAlignment="1">
      <alignment vertical="center"/>
    </xf>
    <xf numFmtId="0" fontId="3" fillId="0" borderId="0" xfId="0" applyFont="1" applyAlignment="1">
      <alignment vertical="center"/>
    </xf>
    <xf numFmtId="164" fontId="4" fillId="0" borderId="0" xfId="1"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center" vertical="center"/>
    </xf>
    <xf numFmtId="164" fontId="4" fillId="0" borderId="0" xfId="1" applyNumberFormat="1"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center" vertical="center" wrapText="1"/>
    </xf>
    <xf numFmtId="164" fontId="4" fillId="0" borderId="2" xfId="1" applyNumberFormat="1" applyFont="1" applyBorder="1" applyAlignment="1">
      <alignment horizontal="center" vertical="center" wrapText="1"/>
    </xf>
    <xf numFmtId="0" fontId="2" fillId="0" borderId="0" xfId="0" applyFont="1" applyAlignment="1">
      <alignment horizontal="center" vertical="center"/>
    </xf>
    <xf numFmtId="0" fontId="6" fillId="0" borderId="2" xfId="0" applyFont="1" applyBorder="1" applyAlignment="1">
      <alignment horizontal="center" vertical="center"/>
    </xf>
    <xf numFmtId="0" fontId="12" fillId="0" borderId="2" xfId="0" applyFont="1" applyBorder="1" applyAlignment="1">
      <alignment horizontal="center" vertical="center"/>
    </xf>
    <xf numFmtId="164" fontId="4" fillId="0" borderId="2"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164" fontId="5" fillId="0" borderId="2" xfId="1" applyNumberFormat="1" applyFont="1" applyBorder="1" applyAlignment="1">
      <alignment horizontal="right" vertical="center"/>
    </xf>
    <xf numFmtId="164" fontId="4" fillId="0" borderId="2" xfId="1" applyNumberFormat="1" applyFont="1" applyBorder="1" applyAlignment="1">
      <alignment horizontal="right" vertical="center"/>
    </xf>
    <xf numFmtId="165" fontId="5" fillId="0" borderId="2" xfId="1" applyNumberFormat="1" applyFont="1" applyBorder="1" applyAlignment="1">
      <alignment horizontal="right" vertical="center"/>
    </xf>
    <xf numFmtId="0" fontId="10" fillId="0" borderId="0" xfId="0" applyFont="1" applyAlignment="1">
      <alignment vertical="center"/>
    </xf>
    <xf numFmtId="0" fontId="13" fillId="0" borderId="0" xfId="0" applyFont="1" applyAlignment="1">
      <alignment vertical="center"/>
    </xf>
    <xf numFmtId="164" fontId="5" fillId="0" borderId="2" xfId="1" applyNumberFormat="1" applyFont="1" applyBorder="1" applyAlignment="1">
      <alignment horizontal="right" vertical="center" wrapText="1"/>
    </xf>
    <xf numFmtId="164" fontId="4" fillId="0" borderId="2" xfId="1" applyNumberFormat="1" applyFont="1" applyBorder="1" applyAlignment="1">
      <alignment horizontal="right" vertical="center" wrapText="1"/>
    </xf>
    <xf numFmtId="165" fontId="5" fillId="0" borderId="2" xfId="1" applyNumberFormat="1" applyFont="1" applyBorder="1" applyAlignment="1">
      <alignment horizontal="right" vertical="center" wrapText="1"/>
    </xf>
    <xf numFmtId="0" fontId="7" fillId="0" borderId="2" xfId="0" applyFont="1" applyBorder="1" applyAlignment="1">
      <alignment vertical="center" wrapText="1"/>
    </xf>
    <xf numFmtId="0" fontId="14" fillId="0" borderId="2" xfId="0" applyFont="1" applyBorder="1"/>
    <xf numFmtId="0" fontId="15" fillId="0" borderId="2" xfId="0" applyFont="1" applyBorder="1" applyAlignment="1">
      <alignment horizontal="center" vertical="center"/>
    </xf>
    <xf numFmtId="0" fontId="16" fillId="0" borderId="2" xfId="0" applyFont="1" applyBorder="1"/>
    <xf numFmtId="164" fontId="12" fillId="0" borderId="2" xfId="1" applyNumberFormat="1" applyFont="1" applyBorder="1" applyAlignment="1">
      <alignment horizontal="right" vertical="center" wrapText="1"/>
    </xf>
    <xf numFmtId="0" fontId="15" fillId="0" borderId="0" xfId="0" applyFont="1" applyAlignment="1">
      <alignment vertical="center"/>
    </xf>
    <xf numFmtId="0" fontId="17" fillId="0" borderId="0" xfId="0" applyFont="1" applyAlignment="1">
      <alignment vertical="center"/>
    </xf>
    <xf numFmtId="0" fontId="16" fillId="0" borderId="2" xfId="0" applyFont="1" applyBorder="1" applyAlignment="1">
      <alignment horizontal="left"/>
    </xf>
    <xf numFmtId="0" fontId="6" fillId="0" borderId="2" xfId="0" applyFont="1" applyBorder="1" applyAlignment="1">
      <alignment vertical="center" wrapText="1"/>
    </xf>
    <xf numFmtId="164" fontId="18" fillId="0" borderId="2" xfId="1" applyNumberFormat="1" applyFont="1" applyBorder="1" applyAlignment="1">
      <alignment horizontal="right" vertical="center"/>
    </xf>
    <xf numFmtId="164" fontId="10" fillId="0" borderId="0" xfId="0" applyNumberFormat="1" applyFont="1" applyAlignment="1">
      <alignment vertical="center"/>
    </xf>
    <xf numFmtId="164" fontId="10" fillId="0" borderId="0" xfId="1" applyNumberFormat="1" applyFont="1" applyAlignment="1">
      <alignment vertical="center"/>
    </xf>
    <xf numFmtId="164" fontId="19" fillId="2" borderId="3" xfId="1" applyNumberFormat="1" applyFont="1" applyFill="1" applyBorder="1" applyAlignment="1" applyProtection="1">
      <alignment horizontal="right" vertical="center" wrapText="1" shrinkToFit="1"/>
      <protection locked="0"/>
    </xf>
    <xf numFmtId="164" fontId="15" fillId="0" borderId="0" xfId="1" applyNumberFormat="1" applyFont="1" applyAlignment="1">
      <alignment vertical="center"/>
    </xf>
    <xf numFmtId="164" fontId="12" fillId="0" borderId="2" xfId="1" applyNumberFormat="1" applyFont="1" applyBorder="1" applyAlignment="1">
      <alignment horizontal="right" vertical="center"/>
    </xf>
    <xf numFmtId="165" fontId="12" fillId="0" borderId="2" xfId="1" applyNumberFormat="1"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vertical="center" wrapText="1"/>
    </xf>
    <xf numFmtId="164" fontId="21" fillId="0" borderId="2" xfId="1" applyNumberFormat="1" applyFont="1" applyBorder="1" applyAlignment="1">
      <alignment horizontal="right" vertical="center"/>
    </xf>
    <xf numFmtId="164" fontId="22" fillId="0" borderId="2" xfId="1" applyNumberFormat="1" applyFont="1" applyBorder="1" applyAlignment="1">
      <alignment horizontal="right" vertical="center"/>
    </xf>
    <xf numFmtId="164" fontId="22" fillId="0" borderId="2" xfId="1" applyNumberFormat="1" applyFont="1" applyBorder="1" applyAlignment="1">
      <alignment horizontal="right" vertical="center" wrapText="1"/>
    </xf>
    <xf numFmtId="0" fontId="20" fillId="0" borderId="0" xfId="0" applyFont="1" applyAlignment="1">
      <alignment vertical="center"/>
    </xf>
    <xf numFmtId="0" fontId="23" fillId="0" borderId="0" xfId="0" applyFont="1" applyAlignment="1">
      <alignment vertical="center"/>
    </xf>
    <xf numFmtId="0" fontId="24" fillId="0" borderId="2" xfId="0" applyFont="1" applyBorder="1" applyAlignment="1">
      <alignment horizontal="center" vertical="center"/>
    </xf>
    <xf numFmtId="0" fontId="25" fillId="0" borderId="2" xfId="0" applyFont="1" applyBorder="1" applyAlignment="1">
      <alignment vertical="center"/>
    </xf>
    <xf numFmtId="164" fontId="25" fillId="0" borderId="2" xfId="1" applyNumberFormat="1" applyFont="1" applyBorder="1" applyAlignment="1">
      <alignment horizontal="righ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2" xfId="0" applyFont="1" applyBorder="1" applyAlignment="1">
      <alignment vertical="center"/>
    </xf>
    <xf numFmtId="164" fontId="28" fillId="0" borderId="2" xfId="1" applyNumberFormat="1" applyFont="1" applyBorder="1" applyAlignment="1">
      <alignment horizontal="right" vertical="center"/>
    </xf>
    <xf numFmtId="164" fontId="19" fillId="2" borderId="4" xfId="1" applyNumberFormat="1" applyFont="1" applyFill="1" applyBorder="1" applyAlignment="1" applyProtection="1">
      <alignment horizontal="right" vertical="center" wrapText="1" shrinkToFit="1"/>
      <protection locked="0"/>
    </xf>
    <xf numFmtId="0" fontId="29" fillId="0" borderId="0" xfId="0" applyFont="1" applyAlignment="1">
      <alignment vertical="center"/>
    </xf>
    <xf numFmtId="0" fontId="27" fillId="0" borderId="2" xfId="0" applyFont="1" applyBorder="1" applyAlignment="1">
      <alignment horizontal="left" vertical="center" wrapText="1"/>
    </xf>
    <xf numFmtId="164" fontId="30" fillId="2" borderId="2" xfId="1" applyNumberFormat="1" applyFont="1" applyFill="1" applyBorder="1" applyAlignment="1" applyProtection="1">
      <alignment horizontal="right" vertical="center" wrapText="1" shrinkToFit="1"/>
      <protection locked="0"/>
    </xf>
    <xf numFmtId="164" fontId="30" fillId="2" borderId="4" xfId="1" applyNumberFormat="1" applyFont="1" applyFill="1" applyBorder="1" applyAlignment="1" applyProtection="1">
      <alignment horizontal="right" vertical="center" wrapText="1" shrinkToFit="1"/>
      <protection locked="0"/>
    </xf>
    <xf numFmtId="0" fontId="31" fillId="2" borderId="2" xfId="0" applyFont="1" applyFill="1" applyBorder="1" applyAlignment="1" applyProtection="1">
      <alignment vertical="center" wrapText="1" shrinkToFit="1"/>
      <protection locked="0"/>
    </xf>
    <xf numFmtId="0" fontId="30" fillId="2" borderId="2" xfId="0" applyFont="1" applyFill="1" applyBorder="1" applyAlignment="1" applyProtection="1">
      <alignment vertical="center" wrapText="1" shrinkToFit="1"/>
      <protection locked="0"/>
    </xf>
    <xf numFmtId="0" fontId="32" fillId="0" borderId="2" xfId="0" applyFont="1" applyBorder="1" applyAlignment="1">
      <alignment vertical="center"/>
    </xf>
    <xf numFmtId="0" fontId="27" fillId="0" borderId="2" xfId="0" applyFont="1" applyBorder="1" applyAlignment="1">
      <alignment horizontal="left" vertical="center"/>
    </xf>
    <xf numFmtId="164" fontId="33" fillId="2" borderId="2" xfId="1" applyNumberFormat="1" applyFont="1" applyFill="1" applyBorder="1" applyAlignment="1" applyProtection="1">
      <alignment horizontal="right" vertical="center" wrapText="1" shrinkToFit="1"/>
      <protection locked="0"/>
    </xf>
    <xf numFmtId="0" fontId="34" fillId="0" borderId="2" xfId="0" applyFont="1" applyBorder="1" applyAlignment="1">
      <alignment horizontal="center" vertical="center"/>
    </xf>
    <xf numFmtId="0" fontId="34" fillId="0" borderId="2" xfId="0" applyFont="1" applyBorder="1" applyAlignment="1">
      <alignment vertical="center" wrapText="1"/>
    </xf>
    <xf numFmtId="164" fontId="35" fillId="0" borderId="2" xfId="1" applyNumberFormat="1" applyFont="1" applyBorder="1" applyAlignment="1">
      <alignment horizontal="right" vertical="center"/>
    </xf>
    <xf numFmtId="164" fontId="18" fillId="0" borderId="2" xfId="1" applyNumberFormat="1" applyFont="1" applyBorder="1" applyAlignment="1">
      <alignment horizontal="right" vertical="center" wrapText="1"/>
    </xf>
    <xf numFmtId="0" fontId="36" fillId="0" borderId="0" xfId="0" applyFont="1" applyAlignment="1">
      <alignment vertical="center"/>
    </xf>
    <xf numFmtId="0" fontId="34" fillId="0" borderId="0" xfId="0" applyFont="1" applyAlignment="1">
      <alignment vertical="center"/>
    </xf>
    <xf numFmtId="0" fontId="37" fillId="0" borderId="2" xfId="0" applyFont="1" applyBorder="1" applyAlignment="1">
      <alignment horizontal="center" vertical="center"/>
    </xf>
    <xf numFmtId="0" fontId="29" fillId="0" borderId="2" xfId="0" applyFont="1" applyBorder="1" applyAlignment="1">
      <alignment vertical="center" wrapText="1"/>
    </xf>
    <xf numFmtId="164" fontId="38" fillId="0" borderId="2" xfId="1" applyNumberFormat="1" applyFont="1" applyBorder="1" applyAlignment="1">
      <alignment horizontal="right" vertical="center"/>
    </xf>
    <xf numFmtId="0" fontId="42" fillId="0" borderId="0" xfId="0" applyFont="1" applyAlignment="1">
      <alignment horizontal="center" vertical="center"/>
    </xf>
    <xf numFmtId="0" fontId="11" fillId="0" borderId="0" xfId="0" applyFont="1" applyAlignment="1">
      <alignment horizontal="left" vertical="center" wrapText="1"/>
    </xf>
    <xf numFmtId="0" fontId="9" fillId="0" borderId="1"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Alignment="1">
      <alignment horizontal="center" vertical="center"/>
    </xf>
    <xf numFmtId="0" fontId="41"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cellXfs>
  <cellStyles count="7">
    <cellStyle name="Comma" xfId="1" builtinId="3"/>
    <cellStyle name="Comma 2" xfId="2"/>
    <cellStyle name="Normal" xfId="0" builtinId="0"/>
    <cellStyle name="Normal 2" xfId="3"/>
    <cellStyle name="Normal 3" xfId="4"/>
    <cellStyle name="Normal 4" xfId="5"/>
    <cellStyle name="Normal 4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29075" y="72390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12;NG%20KHAI/2021/C&#244;ng%20khai%20THCS%20HT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212;NG%20KHAI/2018%20n&#7885;p%20TC/thsc%20htt2018%20t&#225;ch%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212;NG%20KHAI/2020/C&#244;ng%20khai%20THCS%20HTT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uypc\man%20hinh\man%20hinh\PHAN%20KHAI%202021\phan%20khai%20&#273;au%20n&#259;m%2020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ieu 2 đầu năm"/>
      <sheetName val="B2 Đ1"/>
      <sheetName val="B2 Đ2"/>
      <sheetName val="Biểu 3 Q1 (2)"/>
      <sheetName val="Biểu 3 Q2 (2)"/>
      <sheetName val="Biểu 3 Q3"/>
      <sheetName val="4 (2)"/>
    </sheetNames>
    <sheetDataSet>
      <sheetData sheetId="0"/>
      <sheetData sheetId="1"/>
      <sheetData sheetId="2">
        <row r="2">
          <cell r="A2" t="str">
            <v>ĐƠN VỊ TRƯỜNG THCS HỒNG THÁI TÂY</v>
          </cell>
        </row>
        <row r="3">
          <cell r="A3" t="str">
            <v>Chương: 622 Loại 070 Khoản 073</v>
          </cell>
        </row>
        <row r="44">
          <cell r="C44" t="str">
            <v>Nguyễn Thị Thu Thủy</v>
          </cell>
        </row>
      </sheetData>
      <sheetData sheetId="3">
        <row r="16">
          <cell r="D16">
            <v>44040000</v>
          </cell>
        </row>
        <row r="30">
          <cell r="D30">
            <v>2011500</v>
          </cell>
        </row>
      </sheetData>
      <sheetData sheetId="4">
        <row r="28">
          <cell r="D28">
            <v>32474887</v>
          </cell>
        </row>
        <row r="39">
          <cell r="D39">
            <v>655924077</v>
          </cell>
        </row>
        <row r="41">
          <cell r="D41">
            <v>369207524</v>
          </cell>
        </row>
        <row r="44">
          <cell r="D44">
            <v>186712991</v>
          </cell>
        </row>
        <row r="47">
          <cell r="D47">
            <v>69232136</v>
          </cell>
        </row>
        <row r="48">
          <cell r="D48">
            <v>43745000</v>
          </cell>
        </row>
        <row r="49">
          <cell r="D49">
            <v>15313200</v>
          </cell>
        </row>
        <row r="51">
          <cell r="D51">
            <v>6000000</v>
          </cell>
        </row>
        <row r="52">
          <cell r="D52">
            <v>47714000</v>
          </cell>
        </row>
        <row r="53">
          <cell r="D53">
            <v>88230000</v>
          </cell>
        </row>
        <row r="54">
          <cell r="D54">
            <v>21110000</v>
          </cell>
        </row>
        <row r="55">
          <cell r="D55">
            <v>44220000</v>
          </cell>
        </row>
        <row r="56">
          <cell r="D56">
            <v>5600000</v>
          </cell>
        </row>
        <row r="58">
          <cell r="D58">
            <v>10694000</v>
          </cell>
        </row>
      </sheetData>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ieu 2"/>
      <sheetName val="Bieu 3 (QI)"/>
      <sheetName val="Bieu 3 (QII)"/>
      <sheetName val="Bieu 3 (QIII)"/>
      <sheetName val="Bieu 3 (Q4)"/>
      <sheetName val="Bieu 4"/>
    </sheetNames>
    <sheetDataSet>
      <sheetData sheetId="0"/>
      <sheetData sheetId="1">
        <row r="36">
          <cell r="D36">
            <v>698038697</v>
          </cell>
        </row>
      </sheetData>
      <sheetData sheetId="2">
        <row r="35">
          <cell r="D35">
            <v>1477377630</v>
          </cell>
        </row>
      </sheetData>
      <sheetData sheetId="3">
        <row r="36">
          <cell r="D36">
            <v>2221916888</v>
          </cell>
        </row>
      </sheetData>
      <sheetData sheetId="4">
        <row r="34">
          <cell r="D34">
            <v>3265600000</v>
          </cell>
        </row>
      </sheetData>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ieu 2 đầu năm"/>
      <sheetName val="B2 Đ1"/>
      <sheetName val="B2 Đ2"/>
      <sheetName val="Biểu 3 Q1 (2)"/>
      <sheetName val="Biểu 3 Q2 (2)"/>
      <sheetName val="Biểu 3 Q3 (2)"/>
      <sheetName val="Biểu 4"/>
      <sheetName val="4 (2)"/>
    </sheetNames>
    <sheetDataSet>
      <sheetData sheetId="0"/>
      <sheetData sheetId="1"/>
      <sheetData sheetId="2"/>
      <sheetData sheetId="3">
        <row r="35">
          <cell r="D35">
            <v>756379190</v>
          </cell>
        </row>
        <row r="36">
          <cell r="D36">
            <v>598310203</v>
          </cell>
        </row>
        <row r="37">
          <cell r="D37">
            <v>326518599</v>
          </cell>
        </row>
        <row r="39">
          <cell r="D39">
            <v>178437222</v>
          </cell>
        </row>
        <row r="42">
          <cell r="D42">
            <v>92400782</v>
          </cell>
        </row>
        <row r="43">
          <cell r="D43">
            <v>953600</v>
          </cell>
        </row>
        <row r="44">
          <cell r="D44">
            <v>147708987</v>
          </cell>
        </row>
        <row r="45">
          <cell r="D45">
            <v>33270687</v>
          </cell>
        </row>
        <row r="46">
          <cell r="D46">
            <v>21300000</v>
          </cell>
        </row>
        <row r="47">
          <cell r="D47">
            <v>12071700</v>
          </cell>
        </row>
        <row r="49">
          <cell r="D49">
            <v>4550000</v>
          </cell>
        </row>
        <row r="51">
          <cell r="D51">
            <v>19875600</v>
          </cell>
        </row>
        <row r="53">
          <cell r="D53">
            <v>48041000</v>
          </cell>
        </row>
        <row r="54">
          <cell r="D54">
            <v>8600000</v>
          </cell>
        </row>
        <row r="55">
          <cell r="D55">
            <v>10360000</v>
          </cell>
        </row>
        <row r="56">
          <cell r="D56">
            <v>10360000</v>
          </cell>
        </row>
      </sheetData>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C thu chi học phí 2016-2017"/>
      <sheetName val="giam ngan sách"/>
      <sheetName val="Thuyết minh dự toán(Ngân sách)"/>
      <sheetName val="TMDT THU CHI NGUỒN HỌC PHÍ"/>
      <sheetName val="3. C6-03 Chứng từ phân bổ D (3)"/>
      <sheetName val="giam du toán"/>
      <sheetName val="PL3 kèm theo mẫu C 06-03"/>
    </sheetNames>
    <sheetDataSet>
      <sheetData sheetId="0"/>
      <sheetData sheetId="1"/>
      <sheetData sheetId="2">
        <row r="12">
          <cell r="C12">
            <v>1935500000</v>
          </cell>
        </row>
        <row r="53">
          <cell r="C53">
            <v>1449200000</v>
          </cell>
        </row>
        <row r="54">
          <cell r="C54">
            <v>0</v>
          </cell>
        </row>
        <row r="55">
          <cell r="C55">
            <v>685800000</v>
          </cell>
        </row>
        <row r="56">
          <cell r="C56">
            <v>10000000</v>
          </cell>
        </row>
        <row r="57">
          <cell r="C57">
            <v>4000000</v>
          </cell>
        </row>
        <row r="58">
          <cell r="C58">
            <v>564000000</v>
          </cell>
        </row>
        <row r="60">
          <cell r="C60">
            <v>90000000</v>
          </cell>
        </row>
        <row r="61">
          <cell r="C61">
            <v>50000000</v>
          </cell>
        </row>
        <row r="62">
          <cell r="C62">
            <v>43000000</v>
          </cell>
        </row>
        <row r="63">
          <cell r="C63">
            <v>16000000</v>
          </cell>
        </row>
        <row r="64">
          <cell r="C64">
            <v>30000000</v>
          </cell>
        </row>
        <row r="65">
          <cell r="C65">
            <v>80000000</v>
          </cell>
        </row>
        <row r="66">
          <cell r="C66">
            <v>120000000</v>
          </cell>
        </row>
        <row r="67">
          <cell r="C67">
            <v>50000000</v>
          </cell>
        </row>
        <row r="68">
          <cell r="C68">
            <v>40000000</v>
          </cell>
        </row>
        <row r="69">
          <cell r="C69">
            <v>10000000</v>
          </cell>
        </row>
        <row r="71">
          <cell r="C71">
            <v>5000000</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00B050"/>
  </sheetPr>
  <dimension ref="A1:H68"/>
  <sheetViews>
    <sheetView tabSelected="1" topLeftCell="A19" workbookViewId="0">
      <selection activeCell="D15" sqref="D15"/>
    </sheetView>
  </sheetViews>
  <sheetFormatPr defaultColWidth="9" defaultRowHeight="18"/>
  <cols>
    <col min="1" max="1" width="4.42578125" style="1" customWidth="1"/>
    <col min="2" max="2" width="40.85546875" style="1" customWidth="1"/>
    <col min="3" max="3" width="15.85546875" style="2" customWidth="1"/>
    <col min="4" max="4" width="16.7109375" style="3" customWidth="1"/>
    <col min="5" max="5" width="11.42578125" style="2" customWidth="1"/>
    <col min="6" max="6" width="12.85546875" style="2" customWidth="1"/>
    <col min="7" max="7" width="27.28515625" style="1" customWidth="1"/>
    <col min="8" max="16384" width="9" style="1"/>
  </cols>
  <sheetData>
    <row r="1" spans="1:8">
      <c r="E1" s="86" t="s">
        <v>0</v>
      </c>
      <c r="F1" s="86"/>
    </row>
    <row r="2" spans="1:8">
      <c r="A2" s="87" t="str">
        <f>'[1]B2 Đ2'!A2</f>
        <v>ĐƠN VỊ TRƯỜNG THCS HỒNG THÁI TÂY</v>
      </c>
      <c r="B2" s="87"/>
      <c r="C2" s="88" t="s">
        <v>1</v>
      </c>
      <c r="D2" s="88"/>
      <c r="E2" s="88"/>
      <c r="F2" s="88"/>
      <c r="G2" s="4"/>
      <c r="H2" s="4"/>
    </row>
    <row r="3" spans="1:8">
      <c r="A3" s="89" t="str">
        <f>'[1]B2 Đ2'!A3</f>
        <v>Chương: 622 Loại 070 Khoản 073</v>
      </c>
      <c r="B3" s="89"/>
      <c r="C3" s="88" t="s">
        <v>2</v>
      </c>
      <c r="D3" s="88"/>
      <c r="E3" s="88"/>
      <c r="F3" s="88"/>
      <c r="G3" s="4"/>
      <c r="H3" s="4"/>
    </row>
    <row r="4" spans="1:8" ht="9.75" customHeight="1">
      <c r="A4" s="5"/>
      <c r="B4" s="5"/>
      <c r="C4" s="90"/>
      <c r="D4" s="90"/>
      <c r="E4" s="90"/>
      <c r="F4" s="90"/>
      <c r="G4" s="4"/>
      <c r="H4" s="4"/>
    </row>
    <row r="5" spans="1:8">
      <c r="A5" s="5"/>
      <c r="B5" s="5"/>
      <c r="C5" s="82" t="s">
        <v>3</v>
      </c>
      <c r="D5" s="82"/>
      <c r="E5" s="82"/>
      <c r="F5" s="82"/>
      <c r="G5" s="4"/>
      <c r="H5" s="4"/>
    </row>
    <row r="6" spans="1:8" ht="30" customHeight="1">
      <c r="A6" s="83" t="s">
        <v>4</v>
      </c>
      <c r="B6" s="83"/>
      <c r="C6" s="83"/>
      <c r="D6" s="83"/>
      <c r="E6" s="83"/>
      <c r="F6" s="83"/>
      <c r="G6" s="4"/>
      <c r="H6" s="4"/>
    </row>
    <row r="7" spans="1:8" ht="8.25" customHeight="1">
      <c r="A7" s="84"/>
      <c r="B7" s="84"/>
      <c r="C7" s="84"/>
      <c r="D7" s="84"/>
      <c r="E7" s="84"/>
      <c r="F7" s="84"/>
    </row>
    <row r="8" spans="1:8" ht="37.5" customHeight="1">
      <c r="A8" s="77" t="s">
        <v>5</v>
      </c>
      <c r="B8" s="85"/>
      <c r="C8" s="85"/>
      <c r="D8" s="85"/>
      <c r="E8" s="85"/>
      <c r="F8" s="85"/>
      <c r="G8" s="4"/>
      <c r="H8" s="4"/>
    </row>
    <row r="9" spans="1:8" ht="55.5" customHeight="1">
      <c r="A9" s="77" t="s">
        <v>6</v>
      </c>
      <c r="B9" s="85"/>
      <c r="C9" s="85"/>
      <c r="D9" s="85"/>
      <c r="E9" s="85"/>
      <c r="F9" s="85"/>
      <c r="G9" s="4"/>
      <c r="H9" s="4"/>
    </row>
    <row r="10" spans="1:8" ht="39.75" customHeight="1">
      <c r="A10" s="77" t="s">
        <v>7</v>
      </c>
      <c r="B10" s="77"/>
      <c r="C10" s="77"/>
      <c r="D10" s="77"/>
      <c r="E10" s="77"/>
      <c r="F10" s="77"/>
      <c r="G10" s="4"/>
      <c r="H10" s="4"/>
    </row>
    <row r="11" spans="1:8" ht="36.75" customHeight="1">
      <c r="A11" s="77" t="s">
        <v>8</v>
      </c>
      <c r="B11" s="77"/>
      <c r="C11" s="77"/>
      <c r="D11" s="77"/>
      <c r="E11" s="77"/>
      <c r="F11" s="77"/>
      <c r="G11" s="4"/>
      <c r="H11" s="4"/>
    </row>
    <row r="12" spans="1:8" ht="21.75" customHeight="1">
      <c r="A12" s="6"/>
      <c r="B12" s="6"/>
      <c r="C12" s="7"/>
      <c r="D12" s="8"/>
      <c r="E12" s="78" t="s">
        <v>9</v>
      </c>
      <c r="F12" s="78"/>
      <c r="G12" s="6"/>
      <c r="H12" s="4"/>
    </row>
    <row r="13" spans="1:8" s="13" customFormat="1" ht="51">
      <c r="A13" s="9" t="s">
        <v>10</v>
      </c>
      <c r="B13" s="10" t="s">
        <v>11</v>
      </c>
      <c r="C13" s="11" t="s">
        <v>12</v>
      </c>
      <c r="D13" s="12" t="s">
        <v>13</v>
      </c>
      <c r="E13" s="11" t="s">
        <v>14</v>
      </c>
      <c r="F13" s="11" t="s">
        <v>15</v>
      </c>
      <c r="G13" s="6"/>
      <c r="H13" s="6"/>
    </row>
    <row r="14" spans="1:8">
      <c r="A14" s="14">
        <v>1</v>
      </c>
      <c r="B14" s="14">
        <v>2</v>
      </c>
      <c r="C14" s="15">
        <v>3</v>
      </c>
      <c r="D14" s="16">
        <v>4</v>
      </c>
      <c r="E14" s="15">
        <v>5</v>
      </c>
      <c r="F14" s="15">
        <v>6</v>
      </c>
      <c r="G14" s="4"/>
      <c r="H14" s="4"/>
    </row>
    <row r="15" spans="1:8" s="23" customFormat="1" ht="25.5" customHeight="1">
      <c r="A15" s="17" t="s">
        <v>16</v>
      </c>
      <c r="B15" s="18" t="s">
        <v>17</v>
      </c>
      <c r="C15" s="19">
        <f>C16</f>
        <v>99000000</v>
      </c>
      <c r="D15" s="20">
        <f t="shared" ref="D15:E16" si="0">D16</f>
        <v>105365076</v>
      </c>
      <c r="E15" s="21">
        <f t="shared" si="0"/>
        <v>106.4293696969697</v>
      </c>
      <c r="F15" s="21"/>
      <c r="G15" s="22"/>
      <c r="H15" s="22"/>
    </row>
    <row r="16" spans="1:8" s="23" customFormat="1" ht="25.5" customHeight="1">
      <c r="A16" s="17" t="s">
        <v>18</v>
      </c>
      <c r="B16" s="18" t="s">
        <v>19</v>
      </c>
      <c r="C16" s="24">
        <f>C17</f>
        <v>99000000</v>
      </c>
      <c r="D16" s="25">
        <f t="shared" si="0"/>
        <v>105365076</v>
      </c>
      <c r="E16" s="26">
        <f t="shared" si="0"/>
        <v>106.4293696969697</v>
      </c>
      <c r="F16" s="26"/>
      <c r="G16" s="22"/>
      <c r="H16" s="22"/>
    </row>
    <row r="17" spans="1:8" s="23" customFormat="1" ht="25.5" customHeight="1">
      <c r="A17" s="17">
        <v>1</v>
      </c>
      <c r="B17" s="27" t="s">
        <v>20</v>
      </c>
      <c r="C17" s="24">
        <f>C18+C21</f>
        <v>99000000</v>
      </c>
      <c r="D17" s="20">
        <f>'[1]Biểu 3 Q1 (2)'!D16+55200000+6125076</f>
        <v>105365076</v>
      </c>
      <c r="E17" s="21">
        <f>D17/C17*100</f>
        <v>106.4293696969697</v>
      </c>
      <c r="F17" s="21"/>
      <c r="G17" s="22">
        <v>0</v>
      </c>
      <c r="H17" s="22"/>
    </row>
    <row r="18" spans="1:8" s="23" customFormat="1" ht="25.5" customHeight="1">
      <c r="A18" s="17"/>
      <c r="B18" s="28" t="s">
        <v>21</v>
      </c>
      <c r="C18" s="24">
        <f>C19+C20</f>
        <v>51000000</v>
      </c>
      <c r="D18" s="20"/>
      <c r="E18" s="21">
        <f t="shared" ref="E18:E31" si="1">D18/C18*100</f>
        <v>0</v>
      </c>
      <c r="F18" s="21"/>
      <c r="G18" s="22"/>
      <c r="H18" s="22"/>
    </row>
    <row r="19" spans="1:8" s="33" customFormat="1" ht="25.5" customHeight="1">
      <c r="A19" s="29"/>
      <c r="B19" s="30" t="s">
        <v>22</v>
      </c>
      <c r="C19" s="31">
        <v>39000000</v>
      </c>
      <c r="D19" s="20"/>
      <c r="E19" s="21">
        <f t="shared" si="1"/>
        <v>0</v>
      </c>
      <c r="F19" s="21"/>
      <c r="G19" s="32"/>
      <c r="H19" s="32"/>
    </row>
    <row r="20" spans="1:8" s="33" customFormat="1" ht="25.5" customHeight="1">
      <c r="A20" s="29"/>
      <c r="B20" s="30" t="s">
        <v>23</v>
      </c>
      <c r="C20" s="31">
        <v>12000000</v>
      </c>
      <c r="D20" s="20"/>
      <c r="E20" s="21">
        <f t="shared" si="1"/>
        <v>0</v>
      </c>
      <c r="F20" s="21"/>
      <c r="G20" s="32"/>
      <c r="H20" s="32"/>
    </row>
    <row r="21" spans="1:8" s="23" customFormat="1" ht="25.5" customHeight="1">
      <c r="A21" s="17"/>
      <c r="B21" s="28" t="s">
        <v>24</v>
      </c>
      <c r="C21" s="24">
        <f>C22</f>
        <v>48000000</v>
      </c>
      <c r="D21" s="20"/>
      <c r="E21" s="21">
        <f t="shared" si="1"/>
        <v>0</v>
      </c>
      <c r="F21" s="21"/>
      <c r="G21" s="22"/>
      <c r="H21" s="22"/>
    </row>
    <row r="22" spans="1:8" s="33" customFormat="1" ht="25.5" customHeight="1">
      <c r="A22" s="29"/>
      <c r="B22" s="34" t="s">
        <v>25</v>
      </c>
      <c r="C22" s="31">
        <v>48000000</v>
      </c>
      <c r="D22" s="20"/>
      <c r="E22" s="21">
        <f t="shared" si="1"/>
        <v>0</v>
      </c>
      <c r="F22" s="21"/>
      <c r="G22" s="32"/>
      <c r="H22" s="32"/>
    </row>
    <row r="23" spans="1:8" s="33" customFormat="1" ht="25.5" customHeight="1">
      <c r="A23" s="29"/>
      <c r="B23" s="35" t="s">
        <v>26</v>
      </c>
      <c r="C23" s="31"/>
      <c r="D23" s="20"/>
      <c r="E23" s="21"/>
      <c r="F23" s="21"/>
      <c r="G23" s="32"/>
      <c r="H23" s="32"/>
    </row>
    <row r="24" spans="1:8" s="23" customFormat="1" ht="25.5" customHeight="1">
      <c r="A24" s="17" t="s">
        <v>27</v>
      </c>
      <c r="B24" s="27" t="s">
        <v>28</v>
      </c>
      <c r="C24" s="24">
        <f>C25</f>
        <v>99000000</v>
      </c>
      <c r="D24" s="36">
        <f>D25</f>
        <v>105365076</v>
      </c>
      <c r="E24" s="21">
        <f t="shared" si="1"/>
        <v>106.4293696969697</v>
      </c>
      <c r="F24" s="21"/>
      <c r="G24" s="37"/>
      <c r="H24" s="22"/>
    </row>
    <row r="25" spans="1:8" s="23" customFormat="1" ht="25.5" customHeight="1">
      <c r="A25" s="17">
        <v>1</v>
      </c>
      <c r="B25" s="27" t="s">
        <v>20</v>
      </c>
      <c r="C25" s="24">
        <f>C26+C30</f>
        <v>99000000</v>
      </c>
      <c r="D25" s="36">
        <f>D26+D30</f>
        <v>105365076</v>
      </c>
      <c r="E25" s="21">
        <f t="shared" si="1"/>
        <v>106.4293696969697</v>
      </c>
      <c r="F25" s="21"/>
      <c r="G25" s="38"/>
      <c r="H25" s="22"/>
    </row>
    <row r="26" spans="1:8" s="23" customFormat="1" ht="25.5" customHeight="1">
      <c r="A26" s="17"/>
      <c r="B26" s="28" t="s">
        <v>21</v>
      </c>
      <c r="C26" s="24">
        <f>C27+C28</f>
        <v>51000000</v>
      </c>
      <c r="D26" s="36">
        <f>D27+D28+D29</f>
        <v>78707787</v>
      </c>
      <c r="E26" s="21">
        <f t="shared" si="1"/>
        <v>154.32899411764706</v>
      </c>
      <c r="F26" s="21"/>
      <c r="G26" s="38"/>
      <c r="H26" s="22"/>
    </row>
    <row r="27" spans="1:8" s="33" customFormat="1" ht="25.5" customHeight="1">
      <c r="A27" s="17"/>
      <c r="B27" s="30" t="s">
        <v>22</v>
      </c>
      <c r="C27" s="31">
        <v>39000000</v>
      </c>
      <c r="D27" s="39">
        <f>42195000+'[1]Biểu 3 Q2 (2)'!D27</f>
        <v>42195000</v>
      </c>
      <c r="E27" s="21">
        <f t="shared" si="1"/>
        <v>108.19230769230769</v>
      </c>
      <c r="F27" s="21"/>
      <c r="G27" s="40"/>
      <c r="H27" s="32"/>
    </row>
    <row r="28" spans="1:8" s="33" customFormat="1" ht="25.5" customHeight="1">
      <c r="A28" s="17"/>
      <c r="B28" s="30" t="s">
        <v>23</v>
      </c>
      <c r="C28" s="31">
        <v>12000000</v>
      </c>
      <c r="D28" s="20">
        <f>'[1]Biểu 3 Q2 (2)'!D28</f>
        <v>32474887</v>
      </c>
      <c r="E28" s="21">
        <f t="shared" si="1"/>
        <v>270.62405833333332</v>
      </c>
      <c r="F28" s="21"/>
      <c r="G28" s="40"/>
      <c r="H28" s="32"/>
    </row>
    <row r="29" spans="1:8" s="33" customFormat="1" ht="25.5" customHeight="1">
      <c r="A29" s="17"/>
      <c r="B29" s="30" t="s">
        <v>29</v>
      </c>
      <c r="C29" s="31"/>
      <c r="D29" s="20">
        <f>2026400+'[1]Biểu 3 Q1 (2)'!D30</f>
        <v>4037900</v>
      </c>
      <c r="E29" s="21"/>
      <c r="F29" s="21"/>
      <c r="G29" s="40"/>
      <c r="H29" s="32"/>
    </row>
    <row r="30" spans="1:8" s="23" customFormat="1" ht="25.5" customHeight="1">
      <c r="A30" s="17"/>
      <c r="B30" s="28" t="s">
        <v>24</v>
      </c>
      <c r="C30" s="24">
        <f>C31</f>
        <v>48000000</v>
      </c>
      <c r="D30" s="36">
        <f>D31+D32+D33+D34</f>
        <v>26657289</v>
      </c>
      <c r="E30" s="21">
        <f t="shared" si="1"/>
        <v>55.536018750000004</v>
      </c>
      <c r="F30" s="21"/>
      <c r="G30" s="38"/>
      <c r="H30" s="22"/>
    </row>
    <row r="31" spans="1:8" s="33" customFormat="1" ht="25.5" customHeight="1">
      <c r="A31" s="17"/>
      <c r="B31" s="34" t="s">
        <v>25</v>
      </c>
      <c r="C31" s="31">
        <v>48000000</v>
      </c>
      <c r="D31" s="39">
        <f>9542800*2</f>
        <v>19085600</v>
      </c>
      <c r="E31" s="21">
        <f t="shared" si="1"/>
        <v>39.76166666666667</v>
      </c>
      <c r="F31" s="21"/>
      <c r="G31" s="40"/>
      <c r="H31" s="32"/>
    </row>
    <row r="32" spans="1:8" s="33" customFormat="1" ht="25.5" customHeight="1">
      <c r="A32" s="17"/>
      <c r="B32" s="35" t="s">
        <v>26</v>
      </c>
      <c r="C32" s="31"/>
      <c r="D32" s="20"/>
      <c r="E32" s="21"/>
      <c r="F32" s="21"/>
      <c r="G32" s="32"/>
      <c r="H32" s="32"/>
    </row>
    <row r="33" spans="1:8" s="33" customFormat="1" ht="25.5" customHeight="1">
      <c r="A33" s="17"/>
      <c r="B33" s="35" t="s">
        <v>30</v>
      </c>
      <c r="C33" s="31"/>
      <c r="D33" s="20">
        <v>750000</v>
      </c>
      <c r="E33" s="21"/>
      <c r="F33" s="21"/>
      <c r="G33" s="32"/>
      <c r="H33" s="32"/>
    </row>
    <row r="34" spans="1:8" s="33" customFormat="1" ht="25.5" customHeight="1">
      <c r="A34" s="17"/>
      <c r="B34" s="35" t="s">
        <v>31</v>
      </c>
      <c r="C34" s="31"/>
      <c r="D34" s="39">
        <v>6821689</v>
      </c>
      <c r="E34" s="21"/>
      <c r="F34" s="21"/>
      <c r="G34" s="32"/>
      <c r="H34" s="32"/>
    </row>
    <row r="35" spans="1:8" s="33" customFormat="1" ht="25.5" customHeight="1">
      <c r="A35" s="17" t="s">
        <v>32</v>
      </c>
      <c r="B35" s="18" t="s">
        <v>33</v>
      </c>
      <c r="C35" s="41">
        <v>0</v>
      </c>
      <c r="D35" s="20">
        <v>0</v>
      </c>
      <c r="E35" s="42"/>
      <c r="F35" s="42">
        <v>0</v>
      </c>
      <c r="G35" s="32"/>
      <c r="H35" s="32"/>
    </row>
    <row r="36" spans="1:8" s="33" customFormat="1" ht="25.5" customHeight="1">
      <c r="A36" s="17" t="s">
        <v>34</v>
      </c>
      <c r="B36" s="18" t="s">
        <v>35</v>
      </c>
      <c r="C36" s="31"/>
      <c r="D36" s="20"/>
      <c r="E36" s="41"/>
      <c r="F36" s="41"/>
      <c r="G36" s="32"/>
      <c r="H36" s="32"/>
    </row>
    <row r="37" spans="1:8" s="49" customFormat="1" ht="25.5" customHeight="1">
      <c r="A37" s="43" t="s">
        <v>18</v>
      </c>
      <c r="B37" s="44" t="s">
        <v>36</v>
      </c>
      <c r="C37" s="45">
        <f>C38+C60</f>
        <v>3247000000</v>
      </c>
      <c r="D37" s="45">
        <f>D38+D60</f>
        <v>2350466659</v>
      </c>
      <c r="E37" s="46">
        <f t="shared" ref="E37:E59" si="2">D37/C37*100</f>
        <v>72.388871542962733</v>
      </c>
      <c r="F37" s="47">
        <f>D37/'[2]Bieu 3 (QI)'!D36*100</f>
        <v>336.72440641209897</v>
      </c>
      <c r="G37" s="48" t="s">
        <v>37</v>
      </c>
      <c r="H37" s="48"/>
    </row>
    <row r="38" spans="1:8" s="23" customFormat="1" ht="25.5" customHeight="1">
      <c r="A38" s="17" t="s">
        <v>38</v>
      </c>
      <c r="B38" s="18" t="s">
        <v>39</v>
      </c>
      <c r="C38" s="36">
        <f>C39+C47+C58</f>
        <v>3247000000</v>
      </c>
      <c r="D38" s="36">
        <f>D39+D47+D58</f>
        <v>2350466659</v>
      </c>
      <c r="E38" s="19">
        <f t="shared" si="2"/>
        <v>72.388871542962733</v>
      </c>
      <c r="F38" s="24">
        <f>D38/'[3]Biểu 3 Q1 (2)'!D35*100</f>
        <v>310.75242286874658</v>
      </c>
      <c r="G38" s="22"/>
      <c r="H38" s="22"/>
    </row>
    <row r="39" spans="1:8" s="53" customFormat="1" ht="24" customHeight="1">
      <c r="A39" s="50">
        <v>1</v>
      </c>
      <c r="B39" s="51" t="s">
        <v>21</v>
      </c>
      <c r="C39" s="52">
        <f>SUM(C40:C46)</f>
        <v>2713000000</v>
      </c>
      <c r="D39" s="52">
        <f>SUM(D40:D46)</f>
        <v>1823604054</v>
      </c>
      <c r="E39" s="45">
        <f t="shared" si="2"/>
        <v>67.217252266863241</v>
      </c>
      <c r="F39" s="24">
        <f>D39/'[3]Biểu 3 Q1 (2)'!D36*100</f>
        <v>304.79240448453459</v>
      </c>
    </row>
    <row r="40" spans="1:8" s="58" customFormat="1" ht="24" customHeight="1">
      <c r="A40" s="54"/>
      <c r="B40" s="55" t="s">
        <v>22</v>
      </c>
      <c r="C40" s="56">
        <f>'[4]Thuyết minh dự toán(Ngân sách)'!C53</f>
        <v>1449200000</v>
      </c>
      <c r="D40" s="57">
        <f>295409349+'[1]Biểu 3 Q2 (2)'!D39</f>
        <v>951333426</v>
      </c>
      <c r="E40" s="20">
        <f t="shared" si="2"/>
        <v>65.645419955837696</v>
      </c>
      <c r="F40" s="24">
        <f>D40/'[3]Biểu 3 Q1 (2)'!D37*100</f>
        <v>291.35658088499883</v>
      </c>
    </row>
    <row r="41" spans="1:8" s="58" customFormat="1" ht="31.5" customHeight="1">
      <c r="A41" s="54"/>
      <c r="B41" s="59" t="s">
        <v>40</v>
      </c>
      <c r="C41" s="56">
        <f>'[4]Thuyết minh dự toán(Ngân sách)'!C54</f>
        <v>0</v>
      </c>
      <c r="D41" s="60">
        <f>'[1]Biểu 3 Q2 (2)'!D40</f>
        <v>0</v>
      </c>
      <c r="E41" s="20" t="s">
        <v>41</v>
      </c>
      <c r="F41" s="24"/>
    </row>
    <row r="42" spans="1:8" s="58" customFormat="1" ht="24" customHeight="1">
      <c r="A42" s="54"/>
      <c r="B42" s="55" t="s">
        <v>23</v>
      </c>
      <c r="C42" s="56">
        <f>'[4]Thuyết minh dự toán(Ngân sách)'!C55</f>
        <v>685800000</v>
      </c>
      <c r="D42" s="57">
        <f>180241306+'[1]Biểu 3 Q2 (2)'!D41</f>
        <v>549448830</v>
      </c>
      <c r="E42" s="20">
        <f t="shared" si="2"/>
        <v>80.117939632545927</v>
      </c>
      <c r="F42" s="24">
        <f>D42/'[3]Biểu 3 Q1 (2)'!D39*100</f>
        <v>307.92276624884909</v>
      </c>
    </row>
    <row r="43" spans="1:8" s="58" customFormat="1" ht="24" customHeight="1">
      <c r="A43" s="54"/>
      <c r="B43" s="55" t="s">
        <v>42</v>
      </c>
      <c r="C43" s="56">
        <f>'[4]Thuyết minh dự toán(Ngân sách)'!C56</f>
        <v>10000000</v>
      </c>
      <c r="D43" s="57">
        <f>8940000+'[1]Biểu 3 Q2 (2)'!D42</f>
        <v>8940000</v>
      </c>
      <c r="E43" s="20">
        <f t="shared" si="2"/>
        <v>89.4</v>
      </c>
      <c r="F43" s="24"/>
    </row>
    <row r="44" spans="1:8" s="58" customFormat="1" ht="24" customHeight="1">
      <c r="A44" s="54"/>
      <c r="B44" s="55" t="s">
        <v>43</v>
      </c>
      <c r="C44" s="56">
        <f>'[4]Thuyết minh dự toán(Ngân sách)'!C57</f>
        <v>4000000</v>
      </c>
      <c r="D44" s="61"/>
      <c r="E44" s="20">
        <f t="shared" si="2"/>
        <v>0</v>
      </c>
      <c r="F44" s="24"/>
    </row>
    <row r="45" spans="1:8" s="58" customFormat="1" ht="24" customHeight="1">
      <c r="A45" s="54"/>
      <c r="B45" s="55" t="s">
        <v>44</v>
      </c>
      <c r="C45" s="56">
        <f>'[4]Thuyết minh dự toán(Ngân sách)'!C58</f>
        <v>564000000</v>
      </c>
      <c r="D45" s="57">
        <f>127168807+'[1]Biểu 3 Q2 (2)'!D44</f>
        <v>313881798</v>
      </c>
      <c r="E45" s="20">
        <f t="shared" si="2"/>
        <v>55.652801063829784</v>
      </c>
      <c r="F45" s="24">
        <f>D45/'[3]Biểu 3 Q1 (2)'!D42*100</f>
        <v>339.69604066770779</v>
      </c>
    </row>
    <row r="46" spans="1:8" s="58" customFormat="1" ht="24" customHeight="1">
      <c r="A46" s="54"/>
      <c r="B46" s="62" t="s">
        <v>45</v>
      </c>
      <c r="C46" s="63">
        <v>0</v>
      </c>
      <c r="D46" s="61"/>
      <c r="E46" s="63"/>
      <c r="F46" s="24">
        <f>D46/'[3]Biểu 3 Q1 (2)'!D43*100</f>
        <v>0</v>
      </c>
    </row>
    <row r="47" spans="1:8" s="53" customFormat="1" ht="24" customHeight="1">
      <c r="A47" s="50">
        <v>2</v>
      </c>
      <c r="B47" s="64" t="s">
        <v>24</v>
      </c>
      <c r="C47" s="52">
        <f>SUM(C48:C57)</f>
        <v>529000000</v>
      </c>
      <c r="D47" s="52">
        <f>SUM(D48:D57)</f>
        <v>514594605</v>
      </c>
      <c r="E47" s="45">
        <f t="shared" si="2"/>
        <v>97.276862948960314</v>
      </c>
      <c r="F47" s="24">
        <f>D47/'[3]Biểu 3 Q1 (2)'!D44*100</f>
        <v>348.38408647403423</v>
      </c>
    </row>
    <row r="48" spans="1:8" s="58" customFormat="1" ht="24" customHeight="1">
      <c r="A48" s="54"/>
      <c r="B48" s="65" t="s">
        <v>46</v>
      </c>
      <c r="C48" s="56">
        <f>'[4]Thuyết minh dự toán(Ngân sách)'!C60</f>
        <v>90000000</v>
      </c>
      <c r="D48" s="57">
        <f>7513069+'[1]Biểu 3 Q2 (2)'!D47</f>
        <v>76745205</v>
      </c>
      <c r="E48" s="20">
        <f t="shared" si="2"/>
        <v>85.272450000000006</v>
      </c>
      <c r="F48" s="24">
        <f>D48/'[3]Biểu 3 Q1 (2)'!D45*100</f>
        <v>230.66913226047902</v>
      </c>
    </row>
    <row r="49" spans="1:7" s="58" customFormat="1" ht="24" customHeight="1">
      <c r="A49" s="54"/>
      <c r="B49" s="65" t="s">
        <v>47</v>
      </c>
      <c r="C49" s="56">
        <f>'[4]Thuyết minh dự toán(Ngân sách)'!C61</f>
        <v>50000000</v>
      </c>
      <c r="D49" s="57">
        <f>20115000+'[1]Biểu 3 Q2 (2)'!D48</f>
        <v>63860000</v>
      </c>
      <c r="E49" s="20">
        <f t="shared" si="2"/>
        <v>127.71999999999998</v>
      </c>
      <c r="F49" s="24">
        <f>D49/'[3]Biểu 3 Q1 (2)'!D46*100</f>
        <v>299.81220657276998</v>
      </c>
    </row>
    <row r="50" spans="1:7" s="58" customFormat="1" ht="24" customHeight="1">
      <c r="A50" s="54"/>
      <c r="B50" s="65" t="s">
        <v>48</v>
      </c>
      <c r="C50" s="56">
        <f>'[4]Thuyết minh dự toán(Ngân sách)'!C62</f>
        <v>43000000</v>
      </c>
      <c r="D50" s="57">
        <f>14926600+'[1]Biểu 3 Q2 (2)'!D49</f>
        <v>30239800</v>
      </c>
      <c r="E50" s="20">
        <f t="shared" si="2"/>
        <v>70.325116279069761</v>
      </c>
      <c r="F50" s="24">
        <f>D50/'[3]Biểu 3 Q1 (2)'!D47*100</f>
        <v>250.50158635486301</v>
      </c>
    </row>
    <row r="51" spans="1:7" s="58" customFormat="1" ht="24" customHeight="1">
      <c r="A51" s="54"/>
      <c r="B51" s="65" t="s">
        <v>49</v>
      </c>
      <c r="C51" s="56">
        <f>'[4]Thuyết minh dự toán(Ngân sách)'!C63</f>
        <v>16000000</v>
      </c>
      <c r="D51" s="56"/>
      <c r="E51" s="20">
        <f t="shared" si="2"/>
        <v>0</v>
      </c>
      <c r="F51" s="24"/>
    </row>
    <row r="52" spans="1:7" s="58" customFormat="1" ht="24" customHeight="1">
      <c r="A52" s="54"/>
      <c r="B52" s="65" t="s">
        <v>50</v>
      </c>
      <c r="C52" s="56">
        <f>'[4]Thuyết minh dự toán(Ngân sách)'!C64</f>
        <v>30000000</v>
      </c>
      <c r="D52" s="57">
        <f>9180000+'[1]Biểu 3 Q2 (2)'!D51</f>
        <v>15180000</v>
      </c>
      <c r="E52" s="20">
        <f t="shared" si="2"/>
        <v>50.6</v>
      </c>
      <c r="F52" s="24">
        <f>D52/'[3]Biểu 3 Q1 (2)'!D49*100</f>
        <v>333.62637362637366</v>
      </c>
    </row>
    <row r="53" spans="1:7" s="58" customFormat="1" ht="24" customHeight="1">
      <c r="A53" s="54"/>
      <c r="B53" s="65" t="s">
        <v>25</v>
      </c>
      <c r="C53" s="56">
        <f>'[4]Thuyết minh dự toán(Ngân sách)'!C65</f>
        <v>80000000</v>
      </c>
      <c r="D53" s="57">
        <f>19085600+'[1]Biểu 3 Q2 (2)'!D52</f>
        <v>66799600</v>
      </c>
      <c r="E53" s="20">
        <f t="shared" si="2"/>
        <v>83.499499999999998</v>
      </c>
      <c r="F53" s="24"/>
    </row>
    <row r="54" spans="1:7" s="58" customFormat="1" ht="36.75" customHeight="1">
      <c r="A54" s="54"/>
      <c r="B54" s="59" t="s">
        <v>51</v>
      </c>
      <c r="C54" s="56">
        <f>'[4]Thuyết minh dự toán(Ngân sách)'!C66</f>
        <v>120000000</v>
      </c>
      <c r="D54" s="57">
        <f>54365000+'[1]Biểu 3 Q2 (2)'!D53</f>
        <v>142595000</v>
      </c>
      <c r="E54" s="20">
        <f t="shared" si="2"/>
        <v>118.82916666666668</v>
      </c>
      <c r="F54" s="24">
        <f>D54/'[3]Biểu 3 Q1 (2)'!D51*100</f>
        <v>717.43746100746648</v>
      </c>
    </row>
    <row r="55" spans="1:7" s="58" customFormat="1" ht="24" customHeight="1">
      <c r="A55" s="54"/>
      <c r="B55" s="59" t="s">
        <v>52</v>
      </c>
      <c r="C55" s="56">
        <f>'[4]Thuyết minh dự toán(Ngân sách)'!C67</f>
        <v>50000000</v>
      </c>
      <c r="D55" s="61">
        <f>'[1]Biểu 3 Q2 (2)'!D54</f>
        <v>21110000</v>
      </c>
      <c r="E55" s="20">
        <f t="shared" si="2"/>
        <v>42.22</v>
      </c>
      <c r="F55" s="24"/>
    </row>
    <row r="56" spans="1:7" s="58" customFormat="1" ht="24" customHeight="1">
      <c r="A56" s="54"/>
      <c r="B56" s="59" t="s">
        <v>53</v>
      </c>
      <c r="C56" s="56">
        <f>'[4]Thuyết minh dự toán(Ngân sách)'!C68</f>
        <v>40000000</v>
      </c>
      <c r="D56" s="57">
        <f>32245000+'[1]Biểu 3 Q2 (2)'!D55</f>
        <v>76465000</v>
      </c>
      <c r="E56" s="20">
        <f t="shared" si="2"/>
        <v>191.16249999999999</v>
      </c>
      <c r="F56" s="24">
        <f>D56/'[3]Biểu 3 Q1 (2)'!D53*100</f>
        <v>159.16612893153766</v>
      </c>
    </row>
    <row r="57" spans="1:7" s="58" customFormat="1" ht="24" customHeight="1">
      <c r="A57" s="54"/>
      <c r="B57" s="55" t="s">
        <v>54</v>
      </c>
      <c r="C57" s="56">
        <f>'[4]Thuyết minh dự toán(Ngân sách)'!C69</f>
        <v>10000000</v>
      </c>
      <c r="D57" s="57">
        <f>16000000+'[1]Biểu 3 Q2 (2)'!D56</f>
        <v>21600000</v>
      </c>
      <c r="E57" s="20" t="s">
        <v>41</v>
      </c>
      <c r="F57" s="24">
        <f>D57/'[3]Biểu 3 Q1 (2)'!D54*100</f>
        <v>251.16279069767441</v>
      </c>
    </row>
    <row r="58" spans="1:7" s="53" customFormat="1" ht="48.75" customHeight="1">
      <c r="A58" s="50"/>
      <c r="B58" s="64" t="s">
        <v>55</v>
      </c>
      <c r="C58" s="52">
        <f>C59</f>
        <v>5000000</v>
      </c>
      <c r="D58" s="66">
        <f>D59</f>
        <v>12268000</v>
      </c>
      <c r="E58" s="45">
        <f t="shared" si="2"/>
        <v>245.35999999999999</v>
      </c>
      <c r="F58" s="24">
        <f>D58/'[3]Biểu 3 Q1 (2)'!D55*100</f>
        <v>118.41698841698842</v>
      </c>
    </row>
    <row r="59" spans="1:7" s="58" customFormat="1" ht="36" customHeight="1">
      <c r="A59" s="54"/>
      <c r="B59" s="55" t="s">
        <v>56</v>
      </c>
      <c r="C59" s="56">
        <f>'[4]Thuyết minh dự toán(Ngân sách)'!$C$71</f>
        <v>5000000</v>
      </c>
      <c r="D59" s="57">
        <f>1574000+'[1]Biểu 3 Q2 (2)'!D58</f>
        <v>12268000</v>
      </c>
      <c r="E59" s="20">
        <f t="shared" si="2"/>
        <v>245.35999999999999</v>
      </c>
      <c r="F59" s="24">
        <f>D59/'[3]Biểu 3 Q1 (2)'!D56*100</f>
        <v>118.41698841698842</v>
      </c>
    </row>
    <row r="60" spans="1:7" s="72" customFormat="1" ht="25.5" customHeight="1">
      <c r="A60" s="67" t="s">
        <v>57</v>
      </c>
      <c r="B60" s="68" t="s">
        <v>58</v>
      </c>
      <c r="C60" s="69">
        <f>C61</f>
        <v>0</v>
      </c>
      <c r="D60" s="20"/>
      <c r="E60" s="36"/>
      <c r="F60" s="70"/>
      <c r="G60" s="71"/>
    </row>
    <row r="61" spans="1:7" s="58" customFormat="1" ht="48" customHeight="1">
      <c r="A61" s="73"/>
      <c r="B61" s="74" t="s">
        <v>59</v>
      </c>
      <c r="C61" s="75">
        <v>0</v>
      </c>
      <c r="D61" s="56"/>
      <c r="E61" s="41">
        <v>0</v>
      </c>
      <c r="F61" s="31"/>
    </row>
    <row r="62" spans="1:7">
      <c r="D62" s="79"/>
      <c r="E62" s="79"/>
      <c r="F62" s="79"/>
    </row>
    <row r="63" spans="1:7">
      <c r="D63" s="80" t="s">
        <v>60</v>
      </c>
      <c r="E63" s="80"/>
      <c r="F63" s="80"/>
    </row>
    <row r="64" spans="1:7">
      <c r="D64" s="81"/>
      <c r="E64" s="81"/>
      <c r="F64" s="81"/>
    </row>
    <row r="65" spans="4:6">
      <c r="D65" s="80"/>
      <c r="E65" s="80"/>
      <c r="F65" s="80"/>
    </row>
    <row r="68" spans="4:6">
      <c r="D68" s="76" t="str">
        <f>'[1]B2 Đ2'!C44</f>
        <v>Nguyễn Thị Thu Thủy</v>
      </c>
      <c r="E68" s="76"/>
      <c r="F68" s="76"/>
    </row>
  </sheetData>
  <mergeCells count="19">
    <mergeCell ref="A10:F10"/>
    <mergeCell ref="E1:F1"/>
    <mergeCell ref="A2:B2"/>
    <mergeCell ref="C2:F2"/>
    <mergeCell ref="A3:B3"/>
    <mergeCell ref="C3:F3"/>
    <mergeCell ref="C4:F4"/>
    <mergeCell ref="C5:F5"/>
    <mergeCell ref="A6:F6"/>
    <mergeCell ref="A7:F7"/>
    <mergeCell ref="A8:F8"/>
    <mergeCell ref="A9:F9"/>
    <mergeCell ref="D68:F68"/>
    <mergeCell ref="A11:F11"/>
    <mergeCell ref="E12:F12"/>
    <mergeCell ref="D62:F62"/>
    <mergeCell ref="D63:F63"/>
    <mergeCell ref="D64:F64"/>
    <mergeCell ref="D65:F65"/>
  </mergeCells>
  <pageMargins left="0.31496062992125984" right="0" top="0.2" bottom="0.37"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 Q3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dcterms:created xsi:type="dcterms:W3CDTF">2021-11-06T15:49:57Z</dcterms:created>
  <dcterms:modified xsi:type="dcterms:W3CDTF">2021-11-24T00:52:35Z</dcterms:modified>
</cp:coreProperties>
</file>